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Предложение!$27:$33</definedName>
    <definedName name="OFFER_TARIFF_B_2">Предложение!$94:$100</definedName>
    <definedName name="OFFER_TARIFF_B_3">Предложение!$159:$165</definedName>
    <definedName name="OFFER_TARIFF_B_4">Предложение!$224:$230</definedName>
    <definedName name="OFFER_TARIFF_B_5">Предложение!$289:$295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<sst xmlns="http://schemas.openxmlformats.org/spreadsheetml/2006/main" count="16041" uniqueCount="3851">
  <si>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</si>
  <si>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</si>
  <si>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</si>
  <si>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</si>
  <si>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</si>
  <si>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</si>
  <si>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</si>
  <si>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</si>
  <si>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</si>
  <si>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</si>
  <si>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</si>
  <si>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</si>
  <si>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</si>
  <si>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</si>
  <si>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</si>
  <si>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</si>
  <si>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</si>
  <si>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</si>
  <si>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</si>
  <si>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</si>
  <si>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</si>
  <si>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</si>
  <si>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</si>
  <si>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</si>
  <si>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</si>
  <si>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</si>
  <si>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</si>
  <si>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</si>
  <si>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</si>
  <si>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</si>
  <si>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</si>
  <si>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</si>
  <si>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</si>
  <si>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</si>
  <si>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</si>
  <si>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</si>
  <si>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</si>
  <si>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</si>
  <si>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</si>
  <si>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</si>
  <si>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</si>
  <si>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</si>
  <si>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</si>
  <si>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</si>
  <si>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</si>
  <si>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1191</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</si>
  <si>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</si>
  <si>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</si>
  <si>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</si>
  <si>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</si>
  <si>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</si>
  <si>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</si>
  <si>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</si>
  <si>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</si>
  <si>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</si>
  <si>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</si>
  <si>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</si>
  <si>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</si>
  <si>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</si>
  <si>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</si>
  <si>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</si>
  <si>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</si>
  <si>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</si>
  <si>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</si>
  <si>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</si>
  <si>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</si>
  <si>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</si>
  <si>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</si>
  <si>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</si>
  <si>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</si>
  <si>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</si>
  <si>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</si>
  <si>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</si>
  <si>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</si>
  <si>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</si>
  <si>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</si>
  <si>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</si>
  <si>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</si>
  <si>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</si>
  <si>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</si>
  <si>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</si>
  <si>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</si>
  <si>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</si>
  <si>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</si>
  <si>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</si>
  <si>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</si>
  <si>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</si>
  <si>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</si>
  <si>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</si>
  <si>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</si>
  <si>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</si>
  <si>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</si>
  <si>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</si>
  <si>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</si>
  <si>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</si>
  <si>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</si>
  <si>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</si>
  <si>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</si>
  <si>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</si>
  <si>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</si>
  <si>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</si>
  <si>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</si>
  <si>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</si>
  <si>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</si>
  <si>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</si>
  <si>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</si>
  <si>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</si>
  <si>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</si>
  <si>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</si>
  <si>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</si>
  <si>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</si>
  <si>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</si>
  <si>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</si>
  <si>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</si>
  <si>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</si>
  <si>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</si>
  <si>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</si>
  <si>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</si>
  <si>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</si>
  <si>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</si>
  <si>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</si>
  <si>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</si>
  <si>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</si>
  <si>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</si>
  <si>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</si>
  <si>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</si>
  <si>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</si>
  <si>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</si>
  <si>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</si>
  <si>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</si>
  <si>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</si>
  <si>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</si>
  <si>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</si>
  <si>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</si>
  <si>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</si>
  <si>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</si>
  <si>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</si>
  <si>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</si>
  <si>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</si>
  <si>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</si>
  <si>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</si>
  <si>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</si>
  <si>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</si>
  <si>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</si>
  <si>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</si>
  <si>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</si>
  <si>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</si>
  <si>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</si>
  <si>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</si>
  <si>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</si>
  <si>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</si>
  <si>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</si>
  <si>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</si>
  <si>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</si>
  <si>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</si>
  <si>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</si>
  <si>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</si>
  <si>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</si>
  <si>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</si>
  <si>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</si>
  <si>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</si>
  <si>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</si>
  <si>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</si>
  <si>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</si>
  <si>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</si>
  <si>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</si>
  <si>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</si>
  <si>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</si>
  <si>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</si>
  <si>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</si>
  <si>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</si>
  <si>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</si>
  <si>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</si>
  <si>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</si>
  <si>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</si>
  <si>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</si>
  <si>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</si>
  <si>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</si>
  <si>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</si>
  <si>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</si>
  <si>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</si>
  <si>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</si>
  <si>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</si>
  <si>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</si>
  <si>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</si>
  <si>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</si>
  <si>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</si>
  <si>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</si>
  <si>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</si>
  <si>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</si>
  <si>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</si>
  <si>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</si>
  <si>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</si>
  <si>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</si>
  <si>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</si>
  <si>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</si>
  <si>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</si>
  <si>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</si>
  <si>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</si>
  <si>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</si>
  <si>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</si>
  <si>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</si>
  <si>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</si>
  <si>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</si>
  <si>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</si>
  <si>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</si>
  <si>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</si>
  <si>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</si>
  <si>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</si>
  <si>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</si>
  <si>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</si>
  <si>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</si>
  <si>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</si>
  <si>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</si>
  <si>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</si>
  <si>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</si>
  <si>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</si>
  <si>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</si>
  <si>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</si>
  <si>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</si>
  <si>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</si>
  <si>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</si>
  <si>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</si>
  <si>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</si>
  <si>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</si>
  <si>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</si>
  <si>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</si>
  <si>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</si>
  <si>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</si>
  <si>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</si>
  <si>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</si>
  <si>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</si>
  <si>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</si>
  <si>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</si>
  <si>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</si>
  <si>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</si>
  <si>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</si>
  <si>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</si>
  <si>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</si>
  <si>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</si>
  <si>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</si>
  <si>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</si>
  <si>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</si>
  <si>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</si>
  <si>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</si>
  <si>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</si>
  <si>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</si>
  <si>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</si>
  <si>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</si>
  <si>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</si>
  <si>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</si>
  <si>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</si>
  <si>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</si>
  <si>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</si>
  <si>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</si>
  <si>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</si>
  <si>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</si>
  <si>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</si>
  <si>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</si>
  <si>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</si>
  <si>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</si>
  <si>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</si>
  <si>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</si>
  <si>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</si>
  <si>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</si>
  <si>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</si>
  <si>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</si>
  <si>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</si>
  <si>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</si>
  <si>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</si>
  <si>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</si>
  <si>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</si>
  <si>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</si>
  <si>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</si>
  <si>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</si>
  <si>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</si>
  <si>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</si>
  <si>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</si>
  <si>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</si>
  <si>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</si>
  <si>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</si>
  <si>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</si>
  <si>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</si>
  <si>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</si>
  <si>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</si>
  <si>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</si>
  <si>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</si>
  <si>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</si>
  <si>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</si>
  <si>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</si>
  <si>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</si>
  <si>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</si>
  <si>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</si>
  <si>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</si>
  <si>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</si>
  <si>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</si>
  <si>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</si>
  <si>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</si>
  <si>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</si>
  <si>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</si>
  <si>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</si>
  <si>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</si>
  <si>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</si>
  <si>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</si>
  <si>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</si>
  <si>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</si>
  <si>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</si>
  <si>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</si>
  <si>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</si>
  <si>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</si>
  <si>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</si>
  <si>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</si>
  <si>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</si>
  <si>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</si>
  <si>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</si>
  <si>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</si>
  <si>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</si>
  <si>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</si>
  <si>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</si>
  <si>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</si>
  <si>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</si>
  <si>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</si>
  <si>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</si>
  <si>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</si>
  <si>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</si>
  <si>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</si>
  <si>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</si>
  <si>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</si>
  <si>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</si>
  <si>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</si>
  <si>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</si>
  <si>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</si>
  <si>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</si>
  <si>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</si>
  <si>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</si>
  <si>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</si>
  <si>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</si>
  <si>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</si>
  <si>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</si>
  <si>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</si>
  <si>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</si>
  <si>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</si>
  <si>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</si>
  <si>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</si>
  <si>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</si>
  <si>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</si>
  <si>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</si>
  <si>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</si>
  <si>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</si>
  <si>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</si>
  <si>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</si>
  <si>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</si>
  <si>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</si>
  <si>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</si>
  <si>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</si>
  <si>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</si>
  <si>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</si>
  <si>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</si>
  <si>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</si>
  <si>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</si>
  <si>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</si>
  <si>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</si>
  <si>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</si>
  <si>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</si>
  <si>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</si>
  <si>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</si>
  <si>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</si>
  <si>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</si>
  <si>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</si>
  <si>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</si>
  <si>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</si>
  <si>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</si>
  <si>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</si>
  <si>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</si>
  <si>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</si>
  <si>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</si>
  <si>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</si>
  <si>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</si>
  <si>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</si>
  <si>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</si>
  <si>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</si>
  <si>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</si>
  <si>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</si>
  <si>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</si>
  <si>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</si>
  <si>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</si>
  <si>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</si>
  <si>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</si>
  <si>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</si>
  <si>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</si>
  <si>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</si>
  <si>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</si>
  <si>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</si>
  <si>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</si>
  <si>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</si>
  <si>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</si>
  <si>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</si>
  <si>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</si>
  <si>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</si>
  <si>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</si>
  <si>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</si>
  <si>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</si>
  <si>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</si>
  <si>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</si>
  <si>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</si>
  <si>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</si>
  <si>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</si>
  <si>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</si>
  <si>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</si>
  <si>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</si>
  <si>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</si>
  <si>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</si>
  <si>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</si>
  <si>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</si>
  <si>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</si>
  <si>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</si>
  <si>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</si>
  <si>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</si>
  <si>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</si>
  <si>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</si>
  <si>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</si>
  <si>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</si>
  <si>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</si>
  <si>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</si>
  <si>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</si>
  <si>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</si>
  <si>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</si>
  <si>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</si>
  <si>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</si>
  <si>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</si>
  <si>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</si>
  <si>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</si>
  <si>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</si>
  <si>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</si>
  <si>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</si>
  <si>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</si>
  <si>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</si>
  <si>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</si>
  <si>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</si>
  <si>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</si>
  <si>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</si>
  <si>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</si>
  <si>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</si>
  <si>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</si>
  <si>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</si>
  <si>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</si>
  <si>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</si>
  <si>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</si>
  <si>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</si>
  <si>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</si>
  <si>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</si>
  <si>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</si>
  <si>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</si>
  <si>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организации-перепродавцы</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</si>
  <si>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</si>
  <si>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</si>
  <si>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</si>
  <si>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</si>
  <si>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</si>
  <si>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</si>
  <si>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</si>
  <si>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</si>
  <si>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</si>
  <si>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</si>
  <si>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</si>
  <si>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</si>
  <si>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</si>
  <si>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</si>
  <si>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</si>
  <si>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</si>
  <si>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</si>
  <si>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</si>
  <si>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</si>
  <si>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</si>
  <si>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</si>
  <si>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</si>
  <si>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</si>
  <si>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</si>
  <si>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</si>
  <si>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</si>
  <si>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</si>
  <si>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</si>
  <si>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</si>
  <si>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</si>
  <si>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</si>
  <si>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</si>
  <si>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</si>
  <si>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</si>
  <si>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</si>
  <si>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</si>
  <si>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</si>
  <si>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</si>
  <si>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</si>
  <si>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</si>
  <si>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</si>
  <si>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</si>
  <si>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</si>
  <si>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</si>
  <si>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</si>
  <si>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</si>
  <si>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</si>
  <si>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</si>
  <si>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</si>
  <si>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</si>
  <si>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</si>
  <si>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</si>
  <si>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</si>
  <si>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</si>
  <si>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</si>
  <si>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</si>
  <si>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</si>
  <si>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</si>
  <si>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</si>
  <si>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</si>
  <si>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</si>
  <si>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</si>
  <si>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</si>
  <si>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</si>
  <si>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</si>
  <si>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</si>
  <si>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</si>
  <si>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</si>
  <si>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</si>
  <si>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</si>
  <si>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</si>
  <si>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</si>
  <si>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</si>
  <si>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</si>
  <si>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</si>
  <si>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</si>
  <si>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</si>
  <si>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</si>
  <si>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</si>
  <si>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</si>
  <si>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</si>
  <si>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</si>
  <si>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</si>
  <si>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</si>
  <si>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</si>
  <si>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</si>
  <si>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</si>
  <si>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</si>
  <si>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</si>
  <si>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</si>
  <si>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</si>
  <si>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</si>
  <si>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</si>
  <si>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</si>
  <si>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</si>
  <si>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</si>
  <si>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</si>
  <si>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</si>
  <si>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</si>
  <si>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</si>
  <si>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</si>
  <si>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</si>
  <si>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</si>
  <si>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</si>
  <si>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</si>
  <si>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</si>
  <si>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</si>
  <si>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</si>
  <si>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</si>
  <si>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</si>
  <si>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</si>
  <si>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</si>
  <si>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</si>
  <si>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</si>
  <si>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</si>
  <si>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</si>
  <si>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</si>
  <si>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</si>
  <si>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</si>
  <si>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</si>
  <si>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</si>
  <si>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</si>
  <si>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</si>
  <si>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</si>
  <si>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</si>
  <si>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</si>
  <si>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</si>
  <si>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</si>
  <si>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</si>
  <si>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</si>
  <si>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</si>
  <si>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</si>
  <si>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</si>
  <si>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</si>
  <si>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</si>
  <si>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</si>
  <si>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</si>
  <si>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</si>
  <si>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</si>
  <si>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</si>
  <si>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</si>
  <si>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</si>
  <si>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</si>
  <si>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</si>
  <si>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</si>
  <si>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</si>
  <si>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</si>
  <si>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</si>
  <si>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</si>
  <si>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</si>
  <si>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</si>
  <si>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</si>
  <si>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</si>
  <si>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</si>
  <si>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</si>
  <si>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</si>
  <si>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</si>
  <si>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</si>
  <si>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</si>
  <si>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</si>
  <si>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</si>
  <si>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</si>
  <si>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</si>
  <si>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</si>
  <si>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</si>
  <si>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</si>
  <si>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</si>
  <si>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</si>
  <si>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</si>
  <si>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</si>
  <si>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</si>
  <si>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</si>
  <si>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</si>
  <si>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</si>
  <si>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</si>
  <si>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</si>
  <si>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</si>
  <si>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</si>
  <si>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</si>
  <si>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</si>
  <si>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</si>
  <si>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</si>
  <si>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</si>
  <si>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</si>
  <si>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</si>
  <si>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</si>
  <si>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</si>
  <si>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</si>
  <si>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</si>
  <si>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</si>
  <si>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</si>
  <si>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</si>
  <si>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</si>
  <si>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</si>
  <si>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</si>
  <si>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</si>
  <si>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</si>
  <si>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</si>
  <si>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</si>
  <si>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</si>
  <si>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</si>
  <si>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</si>
  <si>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</si>
  <si>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</si>
  <si>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</si>
  <si>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</si>
  <si>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</si>
  <si>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</si>
  <si>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</si>
  <si>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</si>
  <si>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</si>
  <si>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</si>
  <si>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</si>
  <si>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</si>
  <si>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</si>
  <si>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</si>
  <si>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</si>
  <si>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</si>
  <si>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</si>
  <si>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</si>
  <si>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</si>
  <si>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</si>
  <si>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</si>
  <si>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</si>
  <si>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</si>
  <si>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</si>
  <si>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</si>
  <si>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</si>
  <si>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</si>
  <si>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</si>
  <si>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</si>
  <si>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</si>
  <si>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</si>
  <si>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</si>
  <si>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</si>
  <si>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</si>
  <si>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</si>
  <si>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</si>
  <si>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</si>
  <si>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</si>
  <si>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</si>
  <si>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</si>
  <si>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</si>
  <si>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</si>
  <si>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</si>
  <si>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</si>
  <si>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</si>
  <si>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</si>
  <si>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</si>
  <si>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</si>
  <si>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</si>
  <si>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</si>
  <si>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</si>
  <si>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</si>
  <si>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</si>
  <si>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</si>
  <si>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</si>
  <si>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</si>
  <si>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</si>
  <si>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</si>
  <si>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</si>
  <si>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</si>
  <si>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</si>
  <si>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</si>
  <si>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</si>
  <si>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</si>
  <si>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</si>
  <si>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</si>
  <si>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</si>
  <si>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</si>
  <si>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</si>
  <si>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</si>
  <si>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</si>
  <si>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</si>
  <si>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</si>
  <si>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</si>
  <si>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</si>
  <si>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</si>
  <si>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</si>
  <si>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</si>
  <si>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</si>
  <si>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</si>
  <si>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</si>
  <si>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</si>
  <si>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</si>
  <si>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</si>
  <si>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</si>
  <si>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</si>
  <si>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</si>
  <si>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</si>
  <si>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</si>
  <si>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</si>
  <si>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</si>
  <si>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</si>
  <si>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</si>
  <si>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</si>
  <si>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</si>
  <si>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</si>
  <si>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</si>
  <si>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</si>
  <si>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</si>
  <si>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</si>
  <si>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</si>
  <si>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</si>
  <si>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</si>
  <si>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</si>
  <si>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</si>
  <si>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</si>
  <si>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</si>
  <si>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</si>
  <si>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</si>
  <si>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</si>
  <si>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</si>
  <si>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</si>
  <si>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</si>
  <si>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</si>
  <si>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</si>
  <si>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</si>
  <si>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</si>
  <si>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</si>
  <si>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</si>
  <si>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</si>
  <si>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</si>
  <si>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</si>
  <si>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</si>
  <si>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</si>
  <si>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</si>
  <si>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</si>
  <si>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</si>
  <si>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</si>
  <si>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</si>
  <si>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</si>
  <si>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</si>
  <si>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</si>
  <si>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</si>
  <si>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</si>
  <si>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</si>
  <si>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</si>
  <si>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</si>
  <si>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</si>
  <si>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</si>
  <si>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</si>
  <si>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</si>
  <si>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</si>
  <si>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</si>
  <si>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</si>
  <si>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</si>
  <si>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</si>
  <si>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</si>
  <si>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</si>
  <si>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</si>
  <si>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</si>
  <si>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</si>
  <si>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</si>
  <si>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</si>
  <si>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</si>
  <si>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</si>
  <si>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</si>
  <si>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</si>
  <si>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</si>
  <si>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</si>
  <si>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</si>
  <si>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</si>
  <si>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</si>
  <si>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</si>
  <si>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</si>
  <si>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</si>
  <si>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</si>
  <si>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</si>
  <si>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</si>
  <si>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</si>
  <si>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</si>
  <si>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</si>
  <si>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</si>
  <si>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</si>
  <si>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</si>
  <si>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</si>
  <si>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</si>
  <si>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</si>
  <si>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</si>
  <si>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</si>
  <si>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</si>
  <si>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</si>
  <si>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</si>
  <si>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</si>
  <si>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</si>
  <si>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</si>
  <si>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</si>
  <si>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</si>
  <si>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</si>
  <si>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</si>
  <si>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</si>
  <si>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</si>
  <si>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</si>
  <si>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</si>
  <si>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</si>
  <si>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</si>
  <si>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</si>
  <si>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</si>
  <si>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</si>
  <si>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</si>
  <si>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</si>
  <si>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</si>
  <si>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</si>
  <si>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</si>
  <si>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</si>
  <si>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</si>
  <si>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</si>
  <si>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</si>
  <si>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</si>
  <si>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</si>
  <si>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</si>
  <si>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</si>
  <si>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</si>
  <si>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</si>
  <si>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</si>
  <si>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</si>
  <si>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</si>
  <si>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</si>
  <si>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</si>
  <si>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</si>
  <si>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</si>
  <si>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</si>
  <si>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</si>
  <si>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</si>
  <si>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</si>
  <si>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</si>
  <si>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</si>
  <si>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</si>
  <si>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</si>
  <si>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</si>
  <si>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</si>
  <si>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</si>
  <si>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</si>
  <si>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</si>
  <si>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</si>
  <si>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</si>
  <si>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</si>
  <si>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</si>
  <si>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</si>
  <si>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</si>
  <si>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</si>
  <si>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</si>
  <si>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</si>
  <si>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</si>
  <si>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</si>
  <si>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</si>
  <si>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</si>
  <si>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</si>
  <si>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</si>
  <si>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</si>
  <si>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</si>
  <si>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</si>
  <si>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</si>
  <si>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</si>
  <si>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</si>
  <si>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</si>
  <si>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</si>
  <si>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</si>
  <si>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</si>
  <si>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</si>
  <si>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</si>
  <si>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</si>
  <si>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</si>
  <si>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</si>
  <si>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</si>
  <si>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</si>
  <si>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</si>
  <si>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</si>
  <si>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</si>
  <si>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</si>
  <si>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</si>
  <si>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</si>
  <si>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</si>
  <si>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</si>
  <si>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</si>
  <si>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</si>
  <si>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</si>
  <si>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</si>
  <si>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</si>
  <si>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</si>
  <si>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</si>
  <si>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</si>
  <si>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</si>
  <si>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</si>
  <si>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</si>
  <si>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</si>
  <si>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</si>
  <si>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</si>
  <si>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</si>
  <si>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</si>
  <si>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</si>
  <si>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</si>
  <si>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</si>
  <si>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</si>
  <si>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</si>
  <si>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</si>
  <si>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</si>
  <si>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</si>
  <si>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</si>
  <si>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</si>
  <si>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</si>
  <si>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</si>
  <si>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</si>
  <si>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</si>
  <si>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</si>
  <si>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</si>
  <si>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</si>
  <si>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</si>
  <si>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</si>
  <si>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</si>
  <si>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</si>
  <si>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</si>
  <si>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</si>
  <si>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</si>
  <si>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</si>
  <si>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</si>
  <si>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</si>
  <si>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</si>
  <si>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</si>
  <si>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</si>
  <si>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</si>
  <si>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</si>
  <si>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</si>
  <si>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</si>
  <si>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</si>
  <si>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</si>
  <si>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</si>
  <si>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</si>
  <si>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</si>
  <si>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</si>
  <si>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</si>
  <si>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</si>
  <si>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</si>
  <si>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</si>
  <si>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</si>
  <si>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</si>
  <si>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</si>
  <si>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</si>
  <si>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</si>
  <si>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</si>
  <si>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</si>
  <si>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</si>
  <si>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</si>
  <si>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</si>
  <si>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</si>
  <si>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</si>
  <si>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</si>
  <si>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</si>
  <si>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</si>
  <si>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</si>
  <si>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</si>
  <si>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</si>
  <si>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</si>
  <si>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</si>
  <si>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</si>
  <si>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</si>
  <si>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</si>
  <si>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</si>
  <si>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</si>
  <si>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</si>
  <si>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</si>
  <si>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</si>
  <si>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</si>
  <si>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</si>
  <si>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</si>
  <si>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</si>
  <si>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</si>
  <si>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</si>
  <si>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</si>
  <si>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</si>
  <si>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</si>
  <si>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</si>
  <si>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</si>
  <si>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</si>
  <si>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</si>
  <si>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</si>
  <si>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</si>
  <si>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</si>
  <si>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</si>
  <si>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</si>
  <si>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</si>
  <si>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</si>
  <si>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</si>
  <si>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</si>
  <si>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</si>
  <si>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</si>
  <si>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</si>
  <si>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</si>
  <si>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</si>
  <si>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</si>
  <si>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</si>
  <si>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</si>
  <si>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</si>
  <si>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</si>
  <si>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</si>
  <si>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</si>
  <si>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</si>
  <si>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</si>
  <si>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</si>
  <si>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</si>
  <si>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</si>
  <si>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</si>
  <si>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</si>
  <si>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</si>
  <si>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</si>
  <si>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</si>
  <si>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</si>
  <si>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</si>
  <si>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</si>
  <si>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</si>
  <si>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</si>
  <si>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</si>
  <si>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</si>
  <si>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</si>
  <si>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</si>
  <si>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</si>
  <si>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</si>
  <si>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</si>
  <si>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</si>
  <si>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</si>
  <si>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</si>
  <si>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</si>
  <si>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</si>
  <si>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</si>
  <si>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</si>
  <si>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</si>
  <si>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</si>
  <si>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</si>
  <si>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</si>
  <si>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</si>
  <si>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</si>
  <si>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</si>
  <si>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</si>
  <si>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</si>
  <si>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</si>
  <si>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</si>
  <si>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</si>
  <si>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</si>
  <si>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</si>
  <si>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</si>
  <si>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</si>
  <si>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</si>
  <si>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</si>
  <si>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</si>
  <si>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</si>
  <si>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</si>
  <si>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</si>
  <si>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</si>
  <si>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</si>
  <si>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</si>
  <si>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</si>
  <si>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</si>
  <si>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</si>
  <si>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</si>
  <si>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</si>
  <si>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</si>
  <si>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</si>
  <si>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</si>
  <si>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</si>
  <si>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</si>
  <si>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</si>
  <si>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</si>
  <si>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</si>
  <si>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</si>
  <si>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</si>
  <si>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</si>
  <si>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</si>
  <si>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</si>
  <si>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</si>
  <si>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</si>
  <si>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</si>
  <si>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</si>
  <si>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</si>
  <si>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</si>
  <si>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</si>
  <si>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</si>
  <si>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</si>
  <si>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</si>
  <si>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</si>
  <si>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</si>
  <si>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</si>
  <si>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</si>
  <si>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</si>
  <si>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</si>
  <si>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</si>
  <si>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</si>
  <si>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</si>
  <si>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</si>
  <si>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</si>
  <si>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</si>
  <si>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</si>
  <si>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</si>
  <si>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</si>
  <si>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</si>
  <si>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</si>
  <si>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</si>
  <si>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</si>
  <si>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</si>
  <si>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</si>
  <si>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</si>
  <si>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01.01.2026</t>
  </si>
  <si>
    <t>31.12.2026</t>
  </si>
  <si>
    <t>метод индексации установленных тарифов</t>
  </si>
  <si>
    <t>01.01.2027</t>
  </si>
  <si>
    <t>31.12.2027</t>
  </si>
  <si>
    <t>01.01.2028</t>
  </si>
  <si>
    <t>31.12.2028</t>
  </si>
  <si>
    <t>01.01.2029</t>
  </si>
  <si>
    <t>31.12.2029</t>
  </si>
  <si>
    <t>01.01.2030</t>
  </si>
  <si>
    <t>31.12.2030</t>
  </si>
  <si>
    <t>https://tarif.72to.ru/lk/files/Files/RwGAXB/7fe7a52a-0505-4d43-8b53-dd9f8898e250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</si>
  <si>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</si>
  <si>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</si>
  <si>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</si>
  <si>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26.12.2024 с изм.)</t>
  </si>
  <si>
    <t>https://tarif.72to.ru/lk/files/Files/RwGAXB/df3d45f4-7733-4e48-b191-1fc925083077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</si>
  <si>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</si>
  <si>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</si>
  <si>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</si>
  <si>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</si>
  <si>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</si>
  <si>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</si>
  <si>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</si>
  <si>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</si>
  <si>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</si>
  <si>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</si>
  <si>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</si>
  <si>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</si>
  <si>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</si>
  <si>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</si>
  <si>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</si>
  <si>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</si>
  <si>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</si>
  <si>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</si>
  <si>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</si>
  <si>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</si>
  <si>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</si>
  <si>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</si>
  <si>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</si>
  <si>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</si>
  <si>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</si>
  <si>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</si>
  <si>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</si>
  <si>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</si>
  <si>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</si>
  <si>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</si>
  <si>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</si>
  <si>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</si>
  <si>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</si>
  <si>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</si>
  <si>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</si>
  <si>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</si>
  <si>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</si>
  <si>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</si>
  <si>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</si>
  <si>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</si>
  <si>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</si>
  <si>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</si>
  <si>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</si>
  <si>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</si>
  <si>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</si>
  <si>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</si>
  <si>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</si>
  <si>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</si>
  <si>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</si>
  <si>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</si>
  <si>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</si>
  <si>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</si>
  <si>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</si>
  <si>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</si>
  <si>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</si>
  <si>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</si>
  <si>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</si>
  <si>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</si>
  <si>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</si>
  <si>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</si>
  <si>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</si>
  <si>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</si>
  <si>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</si>
  <si>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</si>
  <si>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</si>
  <si>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</si>
  <si>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</si>
  <si>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</si>
  <si>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</si>
  <si>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</si>
  <si>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</si>
  <si>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</si>
  <si>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</si>
  <si>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</si>
  <si>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</si>
  <si>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</si>
  <si>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</si>
  <si>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</si>
  <si>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</si>
  <si>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</si>
  <si>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</si>
  <si>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</si>
  <si>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</si>
  <si>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</si>
  <si>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</si>
  <si>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</si>
  <si>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</si>
  <si>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</si>
  <si>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</si>
  <si>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</si>
  <si>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</si>
  <si>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</si>
  <si>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</si>
  <si>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</si>
  <si>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</si>
  <si>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</si>
  <si>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</si>
  <si>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</si>
  <si>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</si>
  <si>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</si>
  <si>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</si>
  <si>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</si>
  <si>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</si>
  <si>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</si>
  <si>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</si>
  <si>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</si>
  <si>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</si>
  <si>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</si>
  <si>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</si>
  <si>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</si>
  <si>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</si>
  <si>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</si>
  <si>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</si>
  <si>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</si>
  <si>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</si>
  <si>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</si>
  <si>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</si>
  <si>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</si>
  <si>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</si>
  <si>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</si>
  <si>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</si>
  <si>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</si>
  <si>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</si>
  <si>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</si>
  <si>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</si>
  <si>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</si>
  <si>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</si>
  <si>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</si>
  <si>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</si>
  <si>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</si>
  <si>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</si>
  <si>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</si>
  <si>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</si>
  <si>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</si>
  <si>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</si>
  <si>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</si>
  <si>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</si>
  <si>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</si>
  <si>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</si>
  <si>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</si>
  <si>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</si>
  <si>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</si>
  <si>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</si>
  <si>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</si>
  <si>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</si>
  <si>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</si>
  <si>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</si>
  <si>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</si>
  <si>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</si>
  <si>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</si>
  <si>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</si>
  <si>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</si>
  <si>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</si>
  <si>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</si>
  <si>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</si>
  <si>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</si>
  <si>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</si>
  <si>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</si>
  <si>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</si>
  <si>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</si>
  <si>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</si>
  <si>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</si>
  <si>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</si>
  <si>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</si>
  <si>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</si>
  <si>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</si>
  <si>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</si>
  <si>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</si>
  <si>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</si>
  <si>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</si>
  <si>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</si>
  <si>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</si>
  <si>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</si>
  <si>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</si>
  <si>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</si>
  <si>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</si>
  <si>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</si>
  <si>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</si>
  <si>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</si>
  <si>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</si>
  <si>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</si>
  <si>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</si>
  <si>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</si>
  <si>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</si>
  <si>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</si>
  <si>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</si>
  <si>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</si>
  <si>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</si>
  <si>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</si>
  <si>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</si>
  <si>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</si>
  <si>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</si>
  <si>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</si>
  <si>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</si>
  <si>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</si>
  <si>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</si>
  <si>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</si>
  <si>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</si>
  <si>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</si>
  <si>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</si>
  <si>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</si>
  <si>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</si>
  <si>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</si>
  <si>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</si>
  <si>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</si>
  <si>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</si>
  <si>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</si>
  <si>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</si>
  <si>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</si>
  <si>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</si>
  <si>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</si>
  <si>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</si>
  <si>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</si>
  <si>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</si>
  <si>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</si>
  <si>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</si>
  <si>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</si>
  <si>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</si>
  <si>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</si>
  <si>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</si>
  <si>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</si>
  <si>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</si>
  <si>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</si>
  <si>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</si>
  <si>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</si>
  <si>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</si>
  <si>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</si>
  <si>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</si>
  <si>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</si>
  <si>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</si>
  <si>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</si>
  <si>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</si>
  <si>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</si>
  <si>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</si>
  <si>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</si>
  <si>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</si>
  <si>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</si>
  <si>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</si>
  <si>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</si>
  <si>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</si>
  <si>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</si>
  <si>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</si>
  <si>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</si>
  <si>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</si>
  <si>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</si>
  <si>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</si>
  <si>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</si>
  <si>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</si>
  <si>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</si>
  <si>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</si>
  <si>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</si>
  <si>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</si>
  <si>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</si>
  <si>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</si>
  <si>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</si>
  <si>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</si>
  <si>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</si>
  <si>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</si>
  <si>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</si>
  <si>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</si>
  <si>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</si>
  <si>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</si>
  <si>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</si>
  <si>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</si>
  <si>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</si>
  <si>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</si>
  <si>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</si>
  <si>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</si>
  <si>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</si>
  <si>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</si>
  <si>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</si>
  <si>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</si>
  <si>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</si>
  <si>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</si>
  <si>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</si>
  <si>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</si>
  <si>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</si>
  <si>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</si>
  <si>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</si>
  <si>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</si>
  <si>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</si>
  <si>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</si>
  <si>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</si>
  <si>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</si>
  <si>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</si>
  <si>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</si>
  <si>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</si>
  <si>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</si>
  <si>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</si>
  <si>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</si>
  <si>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</si>
  <si>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</si>
  <si>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</si>
  <si>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</si>
  <si>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</si>
  <si>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</si>
  <si>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</si>
  <si>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</si>
  <si>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</si>
  <si>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</si>
  <si>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</si>
  <si>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</si>
  <si>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</si>
  <si>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</si>
  <si>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</si>
  <si>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</si>
  <si>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</si>
  <si>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</si>
  <si>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</si>
  <si>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</si>
  <si>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</si>
  <si>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</si>
  <si>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</si>
  <si>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</si>
  <si>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</si>
  <si>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</si>
  <si>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</si>
  <si>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</si>
  <si>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</si>
  <si>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</si>
  <si>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</si>
  <si>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</si>
  <si>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</si>
  <si>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</si>
  <si>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</si>
  <si>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</si>
  <si>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</si>
  <si>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</si>
  <si>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</si>
  <si>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</si>
  <si>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</si>
  <si>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</si>
  <si>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</si>
  <si>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</si>
  <si>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</si>
  <si>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</si>
  <si>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</si>
  <si>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</si>
  <si>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</si>
  <si>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</si>
  <si>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</si>
  <si>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</si>
  <si>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</si>
  <si>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</si>
  <si>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</si>
  <si>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</si>
  <si>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</si>
  <si>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</si>
  <si>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</si>
  <si>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</si>
  <si>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</si>
  <si>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</si>
  <si>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</si>
  <si>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</si>
  <si>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</si>
  <si>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</si>
  <si>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</si>
  <si>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</si>
  <si>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</si>
  <si>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</si>
  <si>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</si>
  <si>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</si>
  <si>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</si>
  <si>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</si>
  <si>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</si>
  <si>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</si>
  <si>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</si>
  <si>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</si>
  <si>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</si>
  <si>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</si>
  <si>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</si>
  <si>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</si>
  <si>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</si>
  <si>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</si>
  <si>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</si>
  <si>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</si>
  <si>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</si>
  <si>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</si>
  <si>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</si>
  <si>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</si>
  <si>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</si>
  <si>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</si>
  <si>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</si>
  <si>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</si>
  <si>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</si>
  <si>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</si>
  <si>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</si>
  <si>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</si>
  <si>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</si>
  <si>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</si>
  <si>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</si>
  <si>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</si>
  <si>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</si>
  <si>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</si>
  <si>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</si>
  <si>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</si>
  <si>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</si>
  <si>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</si>
  <si>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</si>
  <si>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</si>
  <si>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</si>
  <si>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</si>
  <si>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</si>
  <si>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</si>
  <si>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</si>
  <si>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</si>
  <si>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</si>
  <si>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</si>
  <si>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</si>
  <si>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</si>
  <si>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</si>
  <si>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</si>
  <si>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</si>
  <si>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</si>
  <si>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</si>
  <si>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</si>
  <si>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</si>
  <si>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</si>
  <si>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</si>
  <si>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</si>
  <si>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</si>
  <si>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</si>
  <si>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</si>
  <si>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</si>
  <si>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</si>
  <si>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</si>
  <si>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</si>
  <si>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</si>
  <si>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</si>
  <si>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</si>
  <si>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</si>
  <si>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</si>
  <si>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</si>
  <si>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</si>
  <si>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</si>
  <si>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</si>
  <si>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</si>
  <si>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</si>
  <si>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</si>
  <si>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</si>
  <si>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</si>
  <si>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</si>
  <si>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</si>
  <si>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</si>
  <si>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</si>
  <si>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</si>
  <si>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</si>
  <si>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</si>
  <si>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</si>
  <si>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</si>
  <si>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</si>
  <si>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</si>
  <si>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</si>
  <si>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</si>
  <si>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</si>
  <si>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</si>
  <si>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</si>
  <si>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</si>
  <si>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</si>
  <si>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</si>
  <si>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</si>
  <si>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</si>
  <si>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</si>
  <si>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</si>
  <si>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</si>
  <si>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</si>
  <si>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</si>
  <si>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</si>
  <si>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</si>
  <si>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</si>
  <si>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</si>
  <si>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</si>
  <si>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</si>
  <si>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</si>
  <si>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</si>
  <si>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</si>
  <si>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</si>
  <si>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</si>
  <si>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</si>
  <si>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</si>
  <si>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</si>
  <si>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</si>
  <si>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</si>
  <si>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</si>
  <si>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</si>
  <si>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</si>
  <si>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</si>
  <si>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</si>
  <si>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</si>
  <si>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</si>
  <si>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</si>
  <si>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</si>
  <si>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</si>
  <si>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</si>
  <si>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</si>
  <si>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</si>
  <si>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</si>
  <si>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</si>
  <si>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</si>
  <si>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</si>
  <si>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</si>
  <si>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</si>
  <si>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</si>
  <si>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</si>
  <si>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</si>
  <si>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</si>
  <si>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</si>
  <si>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</si>
  <si>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</si>
  <si>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</si>
  <si>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</si>
  <si>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</si>
  <si>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</si>
  <si>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</si>
  <si>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</si>
  <si>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</si>
  <si>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</si>
  <si>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</si>
  <si>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</si>
  <si>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</si>
  <si>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</si>
  <si>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</si>
  <si>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</si>
  <si>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</si>
  <si>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</si>
  <si>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</si>
  <si>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</si>
  <si>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</si>
  <si>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</si>
  <si>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</si>
  <si>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</si>
  <si>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</si>
  <si>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</si>
  <si>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</si>
  <si>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</si>
  <si>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</si>
  <si>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</si>
  <si>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</si>
  <si>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</si>
  <si>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</si>
  <si>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</si>
  <si>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</si>
  <si>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</si>
  <si>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</si>
  <si>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</si>
  <si>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</si>
  <si>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</si>
  <si>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</si>
  <si>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</si>
  <si>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</si>
  <si>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</si>
  <si>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</si>
  <si>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</si>
  <si>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</si>
  <si>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</si>
  <si>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</si>
  <si>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</si>
  <si>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</si>
  <si>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</si>
  <si>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</si>
  <si>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</si>
  <si>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</si>
  <si>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</si>
  <si>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</si>
  <si>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</si>
  <si>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</si>
  <si>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</si>
  <si>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</si>
  <si>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</si>
  <si>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</si>
  <si>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</si>
  <si>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</si>
  <si>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</si>
  <si>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</si>
  <si>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</si>
  <si>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</si>
  <si>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</si>
  <si>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</si>
  <si>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</si>
  <si>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</si>
  <si>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</si>
  <si>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</si>
  <si>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</si>
  <si>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</si>
  <si>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</si>
  <si>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</si>
  <si>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</si>
  <si>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</si>
  <si>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</si>
  <si>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</si>
  <si>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</si>
  <si>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</si>
  <si>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</si>
  <si>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</si>
  <si>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</si>
  <si>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</si>
  <si>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</si>
  <si>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</si>
  <si>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</si>
  <si>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</si>
  <si>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</si>
  <si>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</si>
  <si>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</si>
  <si>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</si>
  <si>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</si>
  <si>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</si>
  <si>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</si>
  <si>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</si>
  <si>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</si>
  <si>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</si>
  <si>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</si>
  <si>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</si>
  <si>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</si>
  <si>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</si>
  <si>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</si>
  <si>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</si>
  <si>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</si>
  <si>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</si>
  <si>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</si>
  <si>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</si>
  <si>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</si>
  <si>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</si>
  <si>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</si>
  <si>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</si>
  <si>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</si>
  <si>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</si>
  <si>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</si>
  <si>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</si>
  <si>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</si>
  <si>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</si>
  <si>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</si>
  <si>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</si>
  <si>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</si>
  <si>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</si>
  <si>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</si>
  <si>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</si>
  <si>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</si>
  <si>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</si>
  <si>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</si>
  <si>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</si>
  <si>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</si>
  <si>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</si>
  <si>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</si>
  <si>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</si>
  <si>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</si>
  <si>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</si>
  <si>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</si>
  <si>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</si>
  <si>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</si>
  <si>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</si>
  <si>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</si>
  <si>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</si>
  <si>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</si>
  <si>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</si>
  <si>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</si>
  <si>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</si>
  <si>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</si>
  <si>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</si>
  <si>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</si>
  <si>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</si>
  <si>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</si>
  <si>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</si>
  <si>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</si>
  <si>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</si>
  <si>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</si>
  <si>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</si>
  <si>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</si>
  <si>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</si>
  <si>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</si>
  <si>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</si>
  <si>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</si>
  <si>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</si>
  <si>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</si>
  <si>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</si>
  <si>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</si>
  <si>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</si>
  <si>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</si>
  <si>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</si>
  <si>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</si>
  <si>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</si>
  <si>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</si>
  <si>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</si>
  <si>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</si>
  <si>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</si>
  <si>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</si>
  <si>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</si>
  <si>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</si>
  <si>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</si>
  <si>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</si>
  <si>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</si>
  <si>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</si>
  <si>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</si>
  <si>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</si>
  <si>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</si>
  <si>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</si>
  <si>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</si>
  <si>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</si>
  <si>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</si>
  <si>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</si>
  <si>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</si>
  <si>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</si>
  <si>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</si>
  <si>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</si>
  <si>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</si>
  <si>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</si>
  <si>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</si>
  <si>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</si>
  <si>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</si>
  <si>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</si>
  <si>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</si>
  <si>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</si>
  <si>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</si>
  <si>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</si>
  <si>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</si>
  <si>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</si>
  <si>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</si>
  <si>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</si>
  <si>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</si>
  <si>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</si>
  <si>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</si>
  <si>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</si>
  <si>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</si>
  <si>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</si>
  <si>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</si>
  <si>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</si>
  <si>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</si>
  <si>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</si>
  <si>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</si>
  <si>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</si>
  <si>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</si>
  <si>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</si>
  <si>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</si>
  <si>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</si>
  <si>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</si>
  <si>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</si>
  <si>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</si>
  <si>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</si>
  <si>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</si>
  <si>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</si>
  <si>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</si>
  <si>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публикацией МЭР РФ 26.09.2025 прогноза социально-экономического развития Российской Федерации на 2026 год и на плановый период 2027 и 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</si>
  <si>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</si>
  <si>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</si>
  <si>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</si>
  <si>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</si>
  <si>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</si>
  <si>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</si>
  <si>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</si>
  <si>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</si>
  <si>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</si>
  <si>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</si>
  <si>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</si>
  <si>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</si>
  <si>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</si>
  <si>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</si>
  <si>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</si>
  <si>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</si>
  <si>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</si>
  <si>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</si>
  <si>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</si>
  <si>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</si>
  <si>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</si>
  <si>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</si>
  <si>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</si>
  <si>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</si>
  <si>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</si>
  <si>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</si>
  <si>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</si>
  <si>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</si>
  <si>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</si>
  <si>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</si>
  <si>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</si>
  <si>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</si>
  <si>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</si>
  <si>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</si>
  <si>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</si>
  <si>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</si>
  <si>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</si>
  <si>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</si>
  <si>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</si>
  <si>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</si>
  <si>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</si>
  <si>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</si>
  <si>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</si>
  <si>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</si>
  <si>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</si>
  <si>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</si>
  <si>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</si>
  <si>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</si>
  <si>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</si>
  <si>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</si>
  <si>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</si>
  <si>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</si>
  <si>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</si>
  <si>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</si>
  <si>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</si>
  <si>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</si>
  <si>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</si>
  <si>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</si>
  <si>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</si>
  <si>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</si>
  <si>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</si>
  <si>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</si>
  <si>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</si>
  <si>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</si>
  <si>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</si>
  <si>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</si>
  <si>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</si>
  <si>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</si>
  <si>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</si>
  <si>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</si>
  <si>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</si>
  <si>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</si>
  <si>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</si>
  <si>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</si>
  <si>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</si>
  <si>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</si>
  <si>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</si>
  <si>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</si>
  <si>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</si>
  <si>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</si>
  <si>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</si>
  <si>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</si>
  <si>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</si>
  <si>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</si>
  <si>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</si>
  <si>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</si>
  <si>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</si>
  <si>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</si>
  <si>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</si>
  <si>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</si>
  <si>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</si>
  <si>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</si>
  <si>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</si>
  <si>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</si>
  <si>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</si>
  <si>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</si>
  <si>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</si>
  <si>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</si>
  <si>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</si>
  <si>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</si>
  <si>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</si>
  <si>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</si>
  <si>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</si>
  <si>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</si>
  <si>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</si>
  <si>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</si>
  <si>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</si>
  <si>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</si>
  <si>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</si>
  <si>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</si>
  <si>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</si>
  <si>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</si>
  <si>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</si>
  <si>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</si>
  <si>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</si>
  <si>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</si>
  <si>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</si>
  <si>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</si>
  <si>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</si>
  <si>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</si>
  <si>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</si>
  <si>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</si>
  <si>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</si>
  <si>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</si>
  <si>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</si>
  <si>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</si>
  <si>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</si>
  <si>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</si>
  <si>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</si>
  <si>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</si>
  <si>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</si>
  <si>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</si>
  <si>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</si>
  <si>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</si>
  <si>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</si>
  <si>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</si>
  <si>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</si>
  <si>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</si>
  <si>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</si>
  <si>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</si>
  <si>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</si>
  <si>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</si>
  <si>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</si>
  <si>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</si>
  <si>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</si>
  <si>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</si>
  <si>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</si>
  <si>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</si>
  <si>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</si>
  <si>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</si>
  <si>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</si>
  <si>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</si>
  <si>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</si>
  <si>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</si>
  <si>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</si>
  <si>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</si>
  <si>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</si>
  <si>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</si>
  <si>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</si>
  <si>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</si>
  <si>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</si>
  <si>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</si>
  <si>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</si>
  <si>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</si>
  <si>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</si>
  <si>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</si>
  <si>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</si>
  <si>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</si>
  <si>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</si>
  <si>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</si>
  <si>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</si>
  <si>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</si>
  <si>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</si>
  <si>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</si>
  <si>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</si>
  <si>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</si>
  <si>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</si>
  <si>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</si>
  <si>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</si>
  <si>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</si>
  <si>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</si>
  <si>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</si>
  <si>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</si>
  <si>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</si>
  <si>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</si>
  <si>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</si>
  <si>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</si>
  <si>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</si>
  <si>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</si>
  <si>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</si>
  <si>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</si>
  <si>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</si>
  <si>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</si>
  <si>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</si>
  <si>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</si>
  <si>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</si>
  <si>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</si>
  <si>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</si>
  <si>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</si>
  <si>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</si>
  <si>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</si>
  <si>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</si>
  <si>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</si>
  <si>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</si>
  <si>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</si>
  <si>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</si>
  <si>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</si>
  <si>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</si>
  <si>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</si>
  <si>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</si>
  <si>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</si>
  <si>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</si>
  <si>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</si>
  <si>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</si>
  <si>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</si>
  <si>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</si>
  <si>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</si>
  <si>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</si>
  <si>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</si>
  <si>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</si>
  <si>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</si>
  <si>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</si>
  <si>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</si>
  <si>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</si>
  <si>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</si>
  <si>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</si>
  <si>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</si>
  <si>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</si>
  <si>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</si>
  <si>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</si>
  <si>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</si>
  <si>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</si>
  <si>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</si>
  <si>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</si>
  <si>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</si>
  <si>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</si>
  <si>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</si>
  <si>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</si>
  <si>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</si>
  <si>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</si>
  <si>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</si>
  <si>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</si>
  <si>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</si>
  <si>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</si>
  <si>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</si>
  <si>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</si>
  <si>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</si>
  <si>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</si>
  <si>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</si>
  <si>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</si>
  <si>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</si>
  <si>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</si>
  <si>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</si>
  <si>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</si>
  <si>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</si>
  <si>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</si>
  <si>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</si>
  <si>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</si>
  <si>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</si>
  <si>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</si>
  <si>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</si>
  <si>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</si>
  <si>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</si>
  <si>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</si>
  <si>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</si>
  <si>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</si>
  <si>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</si>
  <si>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</si>
  <si>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</si>
  <si>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</si>
  <si>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</si>
  <si>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</si>
  <si>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</si>
  <si>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</si>
  <si>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</si>
  <si>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</si>
  <si>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</si>
  <si>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</si>
  <si>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</si>
  <si>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</si>
  <si>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</si>
  <si>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</si>
  <si>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</si>
  <si>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</si>
  <si>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</si>
  <si>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</si>
  <si>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</si>
  <si>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</si>
  <si>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</si>
  <si>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</si>
  <si>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</si>
  <si>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</si>
  <si>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</si>
  <si>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</si>
  <si>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</si>
  <si>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</si>
  <si>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</si>
  <si>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</si>
  <si>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</si>
  <si>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</si>
  <si>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</si>
  <si>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</si>
  <si>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</si>
  <si>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</si>
  <si>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</si>
  <si>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</si>
  <si>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</si>
  <si>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</si>
  <si>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</si>
  <si>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</si>
  <si>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</si>
  <si>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</si>
  <si>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</si>
  <si>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</si>
  <si>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</si>
  <si>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</si>
  <si>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</si>
  <si>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</si>
  <si>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</si>
  <si>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</si>
  <si>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</si>
  <si>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</si>
  <si>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</si>
  <si>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</si>
  <si>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</si>
  <si>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</si>
  <si>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</si>
  <si>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</si>
  <si>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</si>
  <si>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</si>
  <si>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</si>
  <si>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</si>
  <si>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</si>
  <si>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</si>
  <si>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</si>
  <si>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</si>
  <si>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</si>
  <si>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</si>
  <si>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</si>
  <si>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</si>
  <si>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</si>
  <si>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</si>
  <si>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</si>
  <si>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</si>
  <si>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</si>
  <si>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</si>
  <si>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</si>
  <si>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</si>
  <si>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</si>
  <si>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</si>
  <si>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</si>
  <si>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</si>
  <si>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</si>
  <si>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</si>
  <si>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</si>
  <si>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</si>
  <si>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</si>
  <si>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</si>
  <si>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</si>
  <si>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</si>
  <si>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</si>
  <si>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</si>
  <si>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</si>
  <si>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</si>
  <si>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</si>
  <si>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</si>
  <si>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</si>
  <si>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</si>
  <si>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</si>
  <si>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</si>
  <si>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</si>
  <si>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</si>
  <si>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</si>
  <si>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</si>
  <si>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</si>
  <si>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</si>
  <si>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</si>
  <si>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</si>
  <si>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</si>
  <si>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</si>
  <si>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</si>
  <si>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</si>
  <si>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</si>
  <si>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КХП"</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</si>
  <si>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</si>
  <si>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</si>
  <si>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</si>
  <si>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</si>
  <si>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</si>
  <si>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</si>
  <si>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</si>
  <si>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</si>
  <si>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</si>
  <si>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</si>
  <si>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</si>
  <si>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</si>
  <si>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</si>
  <si>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</si>
  <si>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</si>
  <si>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</si>
  <si>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</si>
  <si>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</si>
  <si>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</si>
  <si>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</si>
  <si>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</si>
  <si>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</si>
  <si>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</si>
  <si>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</si>
  <si>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</si>
  <si>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</si>
  <si>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</si>
  <si>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</si>
  <si>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</si>
  <si>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</si>
  <si>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</si>
  <si>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</si>
  <si>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</si>
  <si>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</si>
  <si>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</si>
  <si>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</si>
  <si>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</si>
  <si>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</si>
  <si>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</si>
  <si>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</si>
  <si>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</si>
  <si>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</si>
  <si>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</si>
  <si>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</si>
  <si>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</si>
  <si>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</si>
  <si>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</si>
  <si>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</si>
  <si>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</si>
  <si>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</si>
  <si>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</si>
  <si>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</si>
  <si>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</si>
  <si>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</si>
  <si>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</si>
  <si>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</si>
  <si>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</si>
  <si>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</si>
  <si>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</si>
  <si>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</si>
  <si>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</si>
  <si>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</si>
  <si>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</si>
  <si>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</si>
  <si>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</si>
  <si>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</si>
  <si>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</si>
  <si>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</si>
  <si>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</si>
  <si>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</si>
  <si>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</si>
  <si>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</si>
  <si>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</si>
  <si>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</si>
  <si>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</si>
  <si>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</si>
  <si>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</si>
  <si>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</si>
  <si>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</si>
  <si>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</si>
  <si>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</si>
  <si>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</si>
  <si>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</si>
  <si>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</si>
  <si>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</si>
  <si>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</si>
  <si>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</si>
  <si>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</si>
  <si>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</si>
  <si>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</si>
  <si>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</si>
  <si>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</si>
  <si>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</si>
  <si>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</si>
  <si>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</si>
  <si>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</si>
  <si>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</si>
  <si>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</si>
  <si>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</si>
  <si>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</si>
  <si>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</si>
  <si>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</si>
  <si>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</si>
  <si>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</si>
  <si>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</si>
  <si>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</si>
  <si>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</si>
  <si>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</si>
  <si>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</si>
  <si>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</si>
  <si>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</si>
  <si>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</si>
  <si>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</si>
  <si>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</si>
  <si>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</si>
  <si>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</si>
  <si>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</si>
  <si>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</si>
  <si>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</si>
  <si>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</si>
  <si>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</si>
  <si>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</si>
  <si>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</si>
  <si>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</si>
  <si>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</si>
  <si>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</si>
  <si>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</si>
  <si>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</si>
  <si>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</si>
  <si>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</si>
  <si>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</si>
  <si>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</si>
  <si>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</si>
  <si>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</si>
  <si>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</si>
  <si>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</si>
  <si>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</si>
  <si>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</si>
  <si>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</si>
  <si>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</si>
  <si>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</si>
  <si>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</si>
  <si>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</si>
  <si>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</si>
  <si>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</si>
  <si>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</si>
  <si>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</si>
  <si>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</si>
  <si>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</si>
  <si>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</si>
  <si>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</si>
  <si>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</si>
  <si>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</si>
  <si>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</si>
  <si>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</si>
  <si>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</si>
  <si>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</si>
  <si>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</si>
  <si>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</si>
  <si>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</si>
  <si>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</si>
  <si>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</si>
  <si>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</si>
  <si>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</si>
  <si>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</si>
  <si>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</si>
  <si>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</si>
  <si>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</si>
  <si>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</si>
  <si>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</si>
  <si>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</si>
  <si>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</si>
  <si>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</si>
  <si>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</si>
  <si>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</si>
  <si>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</si>
  <si>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</si>
  <si>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</si>
  <si>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</si>
  <si>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</si>
  <si>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</si>
  <si>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</si>
  <si>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</si>
  <si>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</si>
  <si>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</si>
  <si>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</si>
  <si>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</si>
  <si>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</si>
  <si>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</si>
  <si>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</si>
  <si>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</si>
  <si>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</si>
  <si>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</si>
  <si>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</si>
  <si>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</si>
  <si>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</si>
  <si>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</si>
  <si>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</si>
  <si>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</si>
  <si>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</si>
  <si>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</si>
  <si>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</si>
  <si>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</si>
  <si>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</si>
  <si>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</si>
  <si>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</si>
  <si>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</si>
  <si>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</si>
  <si>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</si>
  <si>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</si>
  <si>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</si>
  <si>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</si>
  <si>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</si>
  <si>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</si>
  <si>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</si>
  <si>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</si>
  <si>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</si>
  <si>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</si>
  <si>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</si>
  <si>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</si>
  <si>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</si>
  <si>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</si>
  <si>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</si>
  <si>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</si>
  <si>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</si>
  <si>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</si>
  <si>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</si>
  <si>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</si>
  <si>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</si>
  <si>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</si>
  <si>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</si>
  <si>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</si>
  <si>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</si>
  <si>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</si>
  <si>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</si>
  <si>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</si>
  <si>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</si>
  <si>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</si>
  <si>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</si>
  <si>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</si>
  <si>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</si>
  <si>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</si>
  <si>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</si>
  <si>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</si>
  <si>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</si>
  <si>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</si>
  <si>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</si>
  <si>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</si>
  <si>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</si>
  <si>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</si>
  <si>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</si>
  <si>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</si>
  <si>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</si>
  <si>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</si>
  <si>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</si>
  <si>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</si>
  <si>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</si>
  <si>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</si>
  <si>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</si>
  <si>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</si>
  <si>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</si>
  <si>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</si>
  <si>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</si>
  <si>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</si>
  <si>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</si>
  <si>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</si>
  <si>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</si>
  <si>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</si>
  <si>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</si>
  <si>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</si>
  <si>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</si>
  <si>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</si>
  <si>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</si>
  <si>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</si>
  <si>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</si>
  <si>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</si>
  <si>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</si>
  <si>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</si>
  <si>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</si>
  <si>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</si>
  <si>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</si>
  <si>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</si>
  <si>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</si>
  <si>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</si>
  <si>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</si>
  <si>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</si>
  <si>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</si>
  <si>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</si>
  <si>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</si>
  <si>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</si>
  <si>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</si>
  <si>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</si>
  <si>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</si>
  <si>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</si>
  <si>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</si>
  <si>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</si>
  <si>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</si>
  <si>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</si>
  <si>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</si>
  <si>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</si>
  <si>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</si>
  <si>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</si>
  <si>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</si>
  <si>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</si>
  <si>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</si>
  <si>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</si>
  <si>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</si>
  <si>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</si>
  <si>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</si>
  <si>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</si>
  <si>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</si>
  <si>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</si>
  <si>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</si>
  <si>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</si>
  <si>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</si>
  <si>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</si>
  <si>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</si>
  <si>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</si>
  <si>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</si>
  <si>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</si>
  <si>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</si>
  <si>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</si>
  <si>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</si>
  <si>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</si>
  <si>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</si>
  <si>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</si>
  <si>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</si>
  <si>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</si>
  <si>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</si>
  <si>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</si>
  <si>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</si>
  <si>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</si>
  <si>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</si>
  <si>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</si>
  <si>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</si>
  <si>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</si>
  <si>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</si>
  <si>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</si>
  <si>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</si>
  <si>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</si>
  <si>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</si>
  <si>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</si>
  <si>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</si>
  <si>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</si>
  <si>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</si>
  <si>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</si>
  <si>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</si>
  <si>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</si>
  <si>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</si>
  <si>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</si>
  <si>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</si>
  <si>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</si>
  <si>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</si>
  <si>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</si>
  <si>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</si>
  <si>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</si>
  <si>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</si>
  <si>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</si>
  <si>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</si>
  <si>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</si>
  <si>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</si>
  <si>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</si>
  <si>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</si>
  <si>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</si>
  <si>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</si>
  <si>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</si>
  <si>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</si>
  <si>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</si>
  <si>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</si>
  <si>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</si>
  <si>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</si>
  <si>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</si>
  <si>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</si>
  <si>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</si>
  <si>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</si>
  <si>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</si>
  <si>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</si>
  <si>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</si>
  <si>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</si>
  <si>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</si>
  <si>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</si>
  <si>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</si>
  <si>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</si>
  <si>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</si>
  <si>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</si>
  <si>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</si>
  <si>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</si>
  <si>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</si>
  <si>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</si>
  <si>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</si>
  <si>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</si>
  <si>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</si>
  <si>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</si>
  <si>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</si>
  <si>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</si>
  <si>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</si>
  <si>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</si>
  <si>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</si>
  <si>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</si>
  <si>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</si>
  <si>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</si>
  <si>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</si>
  <si>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</si>
  <si>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</si>
  <si>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</si>
  <si>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</si>
  <si>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</si>
  <si>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</si>
  <si>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</si>
  <si>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</si>
  <si>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</si>
  <si>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</si>
  <si>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</si>
  <si>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</si>
  <si>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</si>
  <si>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</si>
  <si>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</si>
  <si>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</si>
  <si>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</si>
  <si>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</si>
  <si>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</si>
  <si>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</si>
  <si>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</si>
  <si>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</si>
  <si>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</si>
  <si>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</si>
  <si>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</si>
  <si>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</si>
  <si>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</si>
  <si>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</si>
  <si>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</si>
  <si>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</si>
  <si>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</si>
  <si>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</si>
  <si>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</si>
  <si>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</si>
  <si>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</si>
  <si>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</si>
  <si>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</si>
  <si>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</si>
  <si>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</si>
  <si>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</si>
  <si>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</si>
  <si>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</si>
  <si>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</si>
  <si>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</si>
  <si>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</si>
  <si>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</si>
  <si>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</si>
  <si>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</si>
  <si>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</si>
  <si>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</si>
  <si>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</si>
  <si>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</si>
  <si>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</si>
  <si>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</si>
  <si>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</si>
  <si>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</si>
  <si>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</si>
  <si>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</si>
  <si>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</si>
  <si>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</si>
  <si>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</si>
  <si>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</si>
  <si>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</si>
  <si>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</si>
  <si>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</si>
  <si>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</si>
  <si>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</si>
  <si>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</si>
  <si>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</si>
  <si>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</si>
  <si>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</si>
  <si>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</si>
  <si>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</si>
  <si>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</si>
  <si>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</si>
  <si>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</si>
  <si>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</si>
  <si>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</si>
  <si>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</si>
  <si>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</si>
  <si>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</si>
  <si>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</si>
  <si>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</si>
  <si>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</si>
  <si>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</si>
  <si>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</si>
  <si>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</si>
  <si>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</si>
  <si>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</si>
  <si>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</si>
  <si>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</si>
  <si>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</si>
  <si>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</si>
  <si>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</si>
  <si>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</si>
  <si>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</si>
  <si>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</si>
  <si>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</si>
  <si>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</si>
  <si>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</si>
  <si>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</si>
  <si>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</si>
  <si>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</si>
  <si>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</si>
  <si>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</si>
  <si>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</si>
  <si>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</si>
  <si>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</si>
  <si>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</si>
  <si>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</si>
  <si>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</si>
  <si>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</si>
  <si>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</si>
  <si>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</si>
  <si>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</si>
  <si>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</si>
  <si>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</si>
  <si>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</si>
  <si>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</si>
  <si>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</si>
  <si>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</si>
  <si>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</si>
  <si>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</si>
  <si>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</si>
  <si>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</si>
  <si>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</si>
  <si>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</si>
  <si>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</si>
  <si>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</si>
  <si>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</si>
  <si>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</si>
  <si>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</si>
  <si>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</si>
  <si>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</si>
  <si>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</si>
  <si>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</si>
  <si>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</si>
  <si>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</si>
  <si>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</si>
  <si>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</si>
  <si>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</si>
  <si>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</si>
  <si>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</si>
  <si>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</si>
  <si>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</si>
  <si>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</si>
  <si>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</si>
  <si>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</si>
  <si>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</si>
  <si>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</si>
  <si>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</si>
  <si>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</si>
  <si>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</si>
  <si>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</si>
  <si>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</si>
  <si>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</si>
  <si>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</si>
  <si>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</si>
  <si>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</si>
  <si>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</si>
  <si>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</si>
  <si>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</si>
  <si>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</si>
  <si>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</si>
  <si>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</si>
  <si>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</si>
  <si>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</si>
  <si>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</si>
  <si>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</si>
  <si>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</si>
  <si>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</si>
  <si>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</si>
  <si>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</si>
  <si>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</si>
  <si>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</si>
  <si>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</si>
  <si>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</si>
  <si>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</si>
  <si>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</si>
  <si>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</si>
  <si>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</si>
  <si>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</si>
  <si>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</si>
  <si>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</si>
  <si>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</si>
  <si>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</si>
  <si>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</si>
  <si>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</si>
  <si>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</si>
  <si>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</si>
  <si>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</si>
  <si>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</si>
  <si>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</si>
  <si>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</si>
  <si>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</si>
  <si>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</si>
  <si>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</si>
  <si>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</si>
  <si>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</si>
  <si>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</si>
  <si>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</si>
  <si>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</si>
  <si>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</si>
  <si>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</si>
  <si>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</si>
  <si>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</si>
  <si>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</si>
  <si>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</si>
  <si>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</si>
  <si>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</si>
  <si>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</si>
  <si>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</si>
  <si>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</si>
  <si>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</si>
  <si>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</si>
  <si>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</si>
  <si>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</si>
  <si>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</si>
  <si>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</si>
  <si>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</si>
  <si>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</si>
  <si>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</si>
  <si>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</si>
  <si>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</si>
  <si>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</si>
  <si>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</si>
  <si>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</si>
  <si>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</si>
  <si>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</si>
  <si>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</si>
  <si>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</si>
  <si>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</si>
  <si>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</si>
  <si>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</si>
  <si>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</si>
  <si>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</si>
  <si>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</si>
  <si>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</si>
  <si>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</si>
  <si>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</si>
  <si>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</si>
  <si>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</si>
  <si>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</si>
  <si>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</si>
  <si>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</si>
  <si>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</si>
  <si>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</si>
  <si>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</si>
  <si>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</si>
  <si>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</si>
  <si>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</si>
  <si>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</si>
  <si>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</si>
  <si>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</si>
  <si>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</si>
  <si>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</si>
  <si>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</si>
  <si>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</si>
  <si>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</si>
  <si>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</si>
  <si>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</si>
  <si>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</si>
  <si>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71518000</t>
  </si>
  <si>
    <t>муниципальный округ</t>
  </si>
  <si>
    <t>80</t>
  </si>
  <si>
    <t>71702000</t>
  </si>
  <si>
    <t>городской округ</t>
  </si>
  <si>
    <t>81</t>
  </si>
  <si>
    <t>Город Ишим</t>
  </si>
  <si>
    <t>71705000</t>
  </si>
  <si>
    <t>82</t>
  </si>
  <si>
    <t>Заводоуковский</t>
  </si>
  <si>
    <t>71522000</t>
  </si>
  <si>
    <t>83</t>
  </si>
  <si>
    <t>Исетский муниципальный район</t>
  </si>
  <si>
    <t>71624000</t>
  </si>
  <si>
    <t>Архангельское</t>
  </si>
  <si>
    <t>71624403</t>
  </si>
  <si>
    <t>84</t>
  </si>
  <si>
    <t>Бархатовское</t>
  </si>
  <si>
    <t>71624405</t>
  </si>
  <si>
    <t>85</t>
  </si>
  <si>
    <t>Бобылевское</t>
  </si>
  <si>
    <t>71624410</t>
  </si>
  <si>
    <t>86</t>
  </si>
  <si>
    <t>Верхнебешкильское</t>
  </si>
  <si>
    <t>71624415</t>
  </si>
  <si>
    <t>87</t>
  </si>
  <si>
    <t>Верхнеингальское</t>
  </si>
  <si>
    <t>71624417</t>
  </si>
  <si>
    <t>88</t>
  </si>
  <si>
    <t>Денисовское</t>
  </si>
  <si>
    <t>71624420</t>
  </si>
  <si>
    <t>89</t>
  </si>
  <si>
    <t>90</t>
  </si>
  <si>
    <t>Исетское</t>
  </si>
  <si>
    <t>71624425</t>
  </si>
  <si>
    <t>91</t>
  </si>
  <si>
    <t>Кировское</t>
  </si>
  <si>
    <t>71624427</t>
  </si>
  <si>
    <t>92</t>
  </si>
  <si>
    <t>Коммунаровское</t>
  </si>
  <si>
    <t>71624430</t>
  </si>
  <si>
    <t>93</t>
  </si>
  <si>
    <t>Красновское</t>
  </si>
  <si>
    <t>71624435</t>
  </si>
  <si>
    <t>94</t>
  </si>
  <si>
    <t>Мининское</t>
  </si>
  <si>
    <t>71624440</t>
  </si>
  <si>
    <t>95</t>
  </si>
  <si>
    <t>Рассветовское</t>
  </si>
  <si>
    <t>71624445</t>
  </si>
  <si>
    <t>96</t>
  </si>
  <si>
    <t>Рафайловское</t>
  </si>
  <si>
    <t>71624450</t>
  </si>
  <si>
    <t>97</t>
  </si>
  <si>
    <t>Слободобешкильское</t>
  </si>
  <si>
    <t>71624455</t>
  </si>
  <si>
    <t>98</t>
  </si>
  <si>
    <t>Солобоевское</t>
  </si>
  <si>
    <t>71624460</t>
  </si>
  <si>
    <t>99</t>
  </si>
  <si>
    <t>Шороховское</t>
  </si>
  <si>
    <t>71624465</t>
  </si>
  <si>
    <t>100</t>
  </si>
  <si>
    <t>Ишимский муниципальный район</t>
  </si>
  <si>
    <t>71626000</t>
  </si>
  <si>
    <t>Боровское</t>
  </si>
  <si>
    <t>71626404</t>
  </si>
  <si>
    <t>101</t>
  </si>
  <si>
    <t>Бутусовское</t>
  </si>
  <si>
    <t>71626408</t>
  </si>
  <si>
    <t>102</t>
  </si>
  <si>
    <t>Второпесьяновское</t>
  </si>
  <si>
    <t>71626412</t>
  </si>
  <si>
    <t>103</t>
  </si>
  <si>
    <t>Гагаринское</t>
  </si>
  <si>
    <t>71626416</t>
  </si>
  <si>
    <t>104</t>
  </si>
  <si>
    <t>Десятовское</t>
  </si>
  <si>
    <t>71626420</t>
  </si>
  <si>
    <t>105</t>
  </si>
  <si>
    <t>Дымковское</t>
  </si>
  <si>
    <t>71626424</t>
  </si>
  <si>
    <t>106</t>
  </si>
  <si>
    <t>107</t>
  </si>
  <si>
    <t>Карасульское</t>
  </si>
  <si>
    <t>71626428</t>
  </si>
  <si>
    <t>108</t>
  </si>
  <si>
    <t>Клепиковское</t>
  </si>
  <si>
    <t>71626432</t>
  </si>
  <si>
    <t>109</t>
  </si>
  <si>
    <t>Ларихинское</t>
  </si>
  <si>
    <t>71626436</t>
  </si>
  <si>
    <t>110</t>
  </si>
  <si>
    <t>Мизоновское</t>
  </si>
  <si>
    <t>71626440</t>
  </si>
  <si>
    <t>111</t>
  </si>
  <si>
    <t>Неволинское</t>
  </si>
  <si>
    <t>71626442</t>
  </si>
  <si>
    <t>112</t>
  </si>
  <si>
    <t>Новолоктинское</t>
  </si>
  <si>
    <t>71626444</t>
  </si>
  <si>
    <t>113</t>
  </si>
  <si>
    <t>Новотравнинское</t>
  </si>
  <si>
    <t>71626448</t>
  </si>
  <si>
    <t>114</t>
  </si>
  <si>
    <t>Пахомовское</t>
  </si>
  <si>
    <t>71626452</t>
  </si>
  <si>
    <t>115</t>
  </si>
  <si>
    <t>Первопесьяновское</t>
  </si>
  <si>
    <t>71626456</t>
  </si>
  <si>
    <t>116</t>
  </si>
  <si>
    <t>Плешковское</t>
  </si>
  <si>
    <t>71626460</t>
  </si>
  <si>
    <t>117</t>
  </si>
  <si>
    <t>Прокуткинское</t>
  </si>
  <si>
    <t>71626464</t>
  </si>
  <si>
    <t>118</t>
  </si>
  <si>
    <t>Равнецкое</t>
  </si>
  <si>
    <t>71626468</t>
  </si>
  <si>
    <t>119</t>
  </si>
  <si>
    <t>Стрехнинское</t>
  </si>
  <si>
    <t>71626472</t>
  </si>
  <si>
    <t>120</t>
  </si>
  <si>
    <t>Тоболовское</t>
  </si>
  <si>
    <t>71626476</t>
  </si>
  <si>
    <t>121</t>
  </si>
  <si>
    <t>Черемшанское</t>
  </si>
  <si>
    <t>71626484</t>
  </si>
  <si>
    <t>122</t>
  </si>
  <si>
    <t>Шаблыкинское</t>
  </si>
  <si>
    <t>71626488</t>
  </si>
  <si>
    <t>123</t>
  </si>
  <si>
    <t>Казанский муниципальный район</t>
  </si>
  <si>
    <t>71630000</t>
  </si>
  <si>
    <t>Афонькинское</t>
  </si>
  <si>
    <t>71630405</t>
  </si>
  <si>
    <t>124</t>
  </si>
  <si>
    <t>Большеченчерское</t>
  </si>
  <si>
    <t>71630410</t>
  </si>
  <si>
    <t>125</t>
  </si>
  <si>
    <t>Большеярковское</t>
  </si>
  <si>
    <t>71630415</t>
  </si>
  <si>
    <t>126</t>
  </si>
  <si>
    <t>Гагарьевское</t>
  </si>
  <si>
    <t>71630420</t>
  </si>
  <si>
    <t>127</t>
  </si>
  <si>
    <t>Дубынское</t>
  </si>
  <si>
    <t>71630425</t>
  </si>
  <si>
    <t>128</t>
  </si>
  <si>
    <t>Ильинское</t>
  </si>
  <si>
    <t>71630430</t>
  </si>
  <si>
    <t>129</t>
  </si>
  <si>
    <t>130</t>
  </si>
  <si>
    <t>71630432</t>
  </si>
  <si>
    <t>131</t>
  </si>
  <si>
    <t>Огневское</t>
  </si>
  <si>
    <t>71630435</t>
  </si>
  <si>
    <t>132</t>
  </si>
  <si>
    <t>Пешневское</t>
  </si>
  <si>
    <t>71630440</t>
  </si>
  <si>
    <t>133</t>
  </si>
  <si>
    <t>Смирновское</t>
  </si>
  <si>
    <t>71630445</t>
  </si>
  <si>
    <t>134</t>
  </si>
  <si>
    <t>Челюскинское</t>
  </si>
  <si>
    <t>71630450</t>
  </si>
  <si>
    <t>135</t>
  </si>
  <si>
    <t>Чирковское</t>
  </si>
  <si>
    <t>71630452</t>
  </si>
  <si>
    <t>136</t>
  </si>
  <si>
    <t>Яровское</t>
  </si>
  <si>
    <t>71630455</t>
  </si>
  <si>
    <t>137</t>
  </si>
  <si>
    <t>Нижнетавдинский муниципальный район</t>
  </si>
  <si>
    <t>71632000</t>
  </si>
  <si>
    <t>Андрюшинское</t>
  </si>
  <si>
    <t>71632404</t>
  </si>
  <si>
    <t>138</t>
  </si>
  <si>
    <t>Антипинское</t>
  </si>
  <si>
    <t>71632408</t>
  </si>
  <si>
    <t>139</t>
  </si>
  <si>
    <t>Березовское</t>
  </si>
  <si>
    <t>71632412</t>
  </si>
  <si>
    <t>140</t>
  </si>
  <si>
    <t>Бухтальское</t>
  </si>
  <si>
    <t>71632416</t>
  </si>
  <si>
    <t>141</t>
  </si>
  <si>
    <t>Велижанское</t>
  </si>
  <si>
    <t>71632420</t>
  </si>
  <si>
    <t>142</t>
  </si>
  <si>
    <t>Искинское</t>
  </si>
  <si>
    <t>71632428</t>
  </si>
  <si>
    <t>143</t>
  </si>
  <si>
    <t>Канашское</t>
  </si>
  <si>
    <t>71632432</t>
  </si>
  <si>
    <t>144</t>
  </si>
  <si>
    <t>Ключевское</t>
  </si>
  <si>
    <t>71632440</t>
  </si>
  <si>
    <t>145</t>
  </si>
  <si>
    <t>Миясское</t>
  </si>
  <si>
    <t>71632448</t>
  </si>
  <si>
    <t>146</t>
  </si>
  <si>
    <t>147</t>
  </si>
  <si>
    <t>Нижнетавдинское</t>
  </si>
  <si>
    <t>71632450</t>
  </si>
  <si>
    <t>148</t>
  </si>
  <si>
    <t>Новоникольское</t>
  </si>
  <si>
    <t>71632452</t>
  </si>
  <si>
    <t>149</t>
  </si>
  <si>
    <t>Новотроицкое</t>
  </si>
  <si>
    <t>71632456</t>
  </si>
  <si>
    <t>150</t>
  </si>
  <si>
    <t>Тавдинское</t>
  </si>
  <si>
    <t>71632469</t>
  </si>
  <si>
    <t>151</t>
  </si>
  <si>
    <t>Тарманское</t>
  </si>
  <si>
    <t>71632472</t>
  </si>
  <si>
    <t>152</t>
  </si>
  <si>
    <t>Тюневское</t>
  </si>
  <si>
    <t>71632475</t>
  </si>
  <si>
    <t>153</t>
  </si>
  <si>
    <t>Черепановское</t>
  </si>
  <si>
    <t>71632478</t>
  </si>
  <si>
    <t>154</t>
  </si>
  <si>
    <t>Чугунаевское</t>
  </si>
  <si>
    <t>71632482</t>
  </si>
  <si>
    <t>155</t>
  </si>
  <si>
    <t>Омутинский муниципальный район</t>
  </si>
  <si>
    <t>71634000</t>
  </si>
  <si>
    <t>Большекрасноярское</t>
  </si>
  <si>
    <t>71634411</t>
  </si>
  <si>
    <t>156</t>
  </si>
  <si>
    <t>Вагайское</t>
  </si>
  <si>
    <t>71634415</t>
  </si>
  <si>
    <t>157</t>
  </si>
  <si>
    <t>Журавлевское</t>
  </si>
  <si>
    <t>71634422</t>
  </si>
  <si>
    <t>158</t>
  </si>
  <si>
    <t>71634444</t>
  </si>
  <si>
    <t>159</t>
  </si>
  <si>
    <t>160</t>
  </si>
  <si>
    <t>Омутинское</t>
  </si>
  <si>
    <t>71634448</t>
  </si>
  <si>
    <t>161</t>
  </si>
  <si>
    <t>Ситниковское</t>
  </si>
  <si>
    <t>71634455</t>
  </si>
  <si>
    <t>162</t>
  </si>
  <si>
    <t>Шабановское</t>
  </si>
  <si>
    <t>71634466</t>
  </si>
  <si>
    <t>163</t>
  </si>
  <si>
    <t>Южно-Плетневское</t>
  </si>
  <si>
    <t>71634477</t>
  </si>
  <si>
    <t>164</t>
  </si>
  <si>
    <t>Сладковский муниципальный район</t>
  </si>
  <si>
    <t>71636000</t>
  </si>
  <si>
    <t>Александровское</t>
  </si>
  <si>
    <t>71636405</t>
  </si>
  <si>
    <t>165</t>
  </si>
  <si>
    <t>Лопазновское</t>
  </si>
  <si>
    <t>71636410</t>
  </si>
  <si>
    <t>166</t>
  </si>
  <si>
    <t>71636415</t>
  </si>
  <si>
    <t>167</t>
  </si>
  <si>
    <t>Маслянское</t>
  </si>
  <si>
    <t>71636420</t>
  </si>
  <si>
    <t>168</t>
  </si>
  <si>
    <t>Менжинское</t>
  </si>
  <si>
    <t>71636425</t>
  </si>
  <si>
    <t>169</t>
  </si>
  <si>
    <t>Никулинское</t>
  </si>
  <si>
    <t>71636430</t>
  </si>
  <si>
    <t>170</t>
  </si>
  <si>
    <t>Новоандреевское</t>
  </si>
  <si>
    <t>71636435</t>
  </si>
  <si>
    <t>171</t>
  </si>
  <si>
    <t>172</t>
  </si>
  <si>
    <t>Сладковское</t>
  </si>
  <si>
    <t>71636445</t>
  </si>
  <si>
    <t>173</t>
  </si>
  <si>
    <t>Степновское</t>
  </si>
  <si>
    <t>71636450</t>
  </si>
  <si>
    <t>174</t>
  </si>
  <si>
    <t>Усовское</t>
  </si>
  <si>
    <t>71636455</t>
  </si>
  <si>
    <t>175</t>
  </si>
  <si>
    <t>Сорокинский муниципальный район</t>
  </si>
  <si>
    <t>71638000</t>
  </si>
  <si>
    <t>71638410</t>
  </si>
  <si>
    <t>176</t>
  </si>
  <si>
    <t>Ворсихинское</t>
  </si>
  <si>
    <t>71638420</t>
  </si>
  <si>
    <t>177</t>
  </si>
  <si>
    <t>Готопутовское</t>
  </si>
  <si>
    <t>71638430</t>
  </si>
  <si>
    <t>178</t>
  </si>
  <si>
    <t>Знаменщиковское</t>
  </si>
  <si>
    <t>71638440</t>
  </si>
  <si>
    <t>179</t>
  </si>
  <si>
    <t>Пинигинское</t>
  </si>
  <si>
    <t>71638470</t>
  </si>
  <si>
    <t>180</t>
  </si>
  <si>
    <t>Покровское</t>
  </si>
  <si>
    <t>71638480</t>
  </si>
  <si>
    <t>181</t>
  </si>
  <si>
    <t>182</t>
  </si>
  <si>
    <t>Сорокинское</t>
  </si>
  <si>
    <t>71638490</t>
  </si>
  <si>
    <t>183</t>
  </si>
  <si>
    <t>Тобольский муниципальный район</t>
  </si>
  <si>
    <t>71642000</t>
  </si>
  <si>
    <t>Абалакское</t>
  </si>
  <si>
    <t>71642405</t>
  </si>
  <si>
    <t>184</t>
  </si>
  <si>
    <t>Ачирское</t>
  </si>
  <si>
    <t>71642407</t>
  </si>
  <si>
    <t>185</t>
  </si>
  <si>
    <t>Байкаловское</t>
  </si>
  <si>
    <t>71642410</t>
  </si>
  <si>
    <t>186</t>
  </si>
  <si>
    <t>Башковское</t>
  </si>
  <si>
    <t>71642425</t>
  </si>
  <si>
    <t>187</t>
  </si>
  <si>
    <t>Булашовское</t>
  </si>
  <si>
    <t>71642415</t>
  </si>
  <si>
    <t>188</t>
  </si>
  <si>
    <t>Верхнеаремзянское</t>
  </si>
  <si>
    <t>71642420</t>
  </si>
  <si>
    <t>189</t>
  </si>
  <si>
    <t>Ворогушинское</t>
  </si>
  <si>
    <t>71642430</t>
  </si>
  <si>
    <t>190</t>
  </si>
  <si>
    <t>Дегтяревское</t>
  </si>
  <si>
    <t>71642435</t>
  </si>
  <si>
    <t>191</t>
  </si>
  <si>
    <t>71642440</t>
  </si>
  <si>
    <t>192</t>
  </si>
  <si>
    <t>Загваздинское</t>
  </si>
  <si>
    <t>71642445</t>
  </si>
  <si>
    <t>193</t>
  </si>
  <si>
    <t>Карачинское</t>
  </si>
  <si>
    <t>71642450</t>
  </si>
  <si>
    <t>194</t>
  </si>
  <si>
    <t>Кутарбитское</t>
  </si>
  <si>
    <t>71642455</t>
  </si>
  <si>
    <t>195</t>
  </si>
  <si>
    <t>Лайтамакское</t>
  </si>
  <si>
    <t>71642460</t>
  </si>
  <si>
    <t>196</t>
  </si>
  <si>
    <t>Малозоркальцевское</t>
  </si>
  <si>
    <t>71642462</t>
  </si>
  <si>
    <t>197</t>
  </si>
  <si>
    <t>Надцынское</t>
  </si>
  <si>
    <t>71642465</t>
  </si>
  <si>
    <t>198</t>
  </si>
  <si>
    <t>Овсянниковское</t>
  </si>
  <si>
    <t>71642470</t>
  </si>
  <si>
    <t>199</t>
  </si>
  <si>
    <t>Полуяновское</t>
  </si>
  <si>
    <t>71642473</t>
  </si>
  <si>
    <t>200</t>
  </si>
  <si>
    <t>Прииртышское</t>
  </si>
  <si>
    <t>71642475</t>
  </si>
  <si>
    <t>201</t>
  </si>
  <si>
    <t>Санниковское</t>
  </si>
  <si>
    <t>71642480</t>
  </si>
  <si>
    <t>202</t>
  </si>
  <si>
    <t>Сетовское</t>
  </si>
  <si>
    <t>71642482</t>
  </si>
  <si>
    <t>203</t>
  </si>
  <si>
    <t>204</t>
  </si>
  <si>
    <t>Ушаровское</t>
  </si>
  <si>
    <t>71642485</t>
  </si>
  <si>
    <t>205</t>
  </si>
  <si>
    <t>Хмелевское</t>
  </si>
  <si>
    <t>71642490</t>
  </si>
  <si>
    <t>206</t>
  </si>
  <si>
    <t>Тюменский муниципальный район</t>
  </si>
  <si>
    <t>71644000</t>
  </si>
  <si>
    <t>Андреевское</t>
  </si>
  <si>
    <t>71644405</t>
  </si>
  <si>
    <t>207</t>
  </si>
  <si>
    <t>Богандинское</t>
  </si>
  <si>
    <t>71644410</t>
  </si>
  <si>
    <t>208</t>
  </si>
  <si>
    <t>Винзилинское</t>
  </si>
  <si>
    <t>71644416</t>
  </si>
  <si>
    <t>209</t>
  </si>
  <si>
    <t>Горьковское</t>
  </si>
  <si>
    <t>71644417</t>
  </si>
  <si>
    <t>210</t>
  </si>
  <si>
    <t>Ембаевское</t>
  </si>
  <si>
    <t>71644420</t>
  </si>
  <si>
    <t>211</t>
  </si>
  <si>
    <t>Каменское</t>
  </si>
  <si>
    <t>71644425</t>
  </si>
  <si>
    <t>212</t>
  </si>
  <si>
    <t>Каскаринское</t>
  </si>
  <si>
    <t>71644430</t>
  </si>
  <si>
    <t>213</t>
  </si>
  <si>
    <t>Кулаковское</t>
  </si>
  <si>
    <t>71644440</t>
  </si>
  <si>
    <t>214</t>
  </si>
  <si>
    <t>Мальковское</t>
  </si>
  <si>
    <t>71644445</t>
  </si>
  <si>
    <t>215</t>
  </si>
  <si>
    <t>Московское</t>
  </si>
  <si>
    <t>71644450</t>
  </si>
  <si>
    <t>216</t>
  </si>
  <si>
    <t>Муллашинское</t>
  </si>
  <si>
    <t>71644451</t>
  </si>
  <si>
    <t>217</t>
  </si>
  <si>
    <t>Наримановское</t>
  </si>
  <si>
    <t>71644452</t>
  </si>
  <si>
    <t>218</t>
  </si>
  <si>
    <t>Новотарманское</t>
  </si>
  <si>
    <t>71644456</t>
  </si>
  <si>
    <t>219</t>
  </si>
  <si>
    <t>Онохинское</t>
  </si>
  <si>
    <t>71644458</t>
  </si>
  <si>
    <t>220</t>
  </si>
  <si>
    <t>Переваловское</t>
  </si>
  <si>
    <t>71644460</t>
  </si>
  <si>
    <t>221</t>
  </si>
  <si>
    <t>Салаирское</t>
  </si>
  <si>
    <t>71644470</t>
  </si>
  <si>
    <t>222</t>
  </si>
  <si>
    <t>223</t>
  </si>
  <si>
    <t>Успенское</t>
  </si>
  <si>
    <t>71644475</t>
  </si>
  <si>
    <t>224</t>
  </si>
  <si>
    <t>Червишевское</t>
  </si>
  <si>
    <t>71644480</t>
  </si>
  <si>
    <t>225</t>
  </si>
  <si>
    <t>Чикчинское</t>
  </si>
  <si>
    <t>71644485</t>
  </si>
  <si>
    <t>226</t>
  </si>
  <si>
    <t>поселок Боровский</t>
  </si>
  <si>
    <t>71644412</t>
  </si>
  <si>
    <t>227</t>
  </si>
  <si>
    <t>Уватский муниципальный район</t>
  </si>
  <si>
    <t>71648000</t>
  </si>
  <si>
    <t>Алымское</t>
  </si>
  <si>
    <t>71648405</t>
  </si>
  <si>
    <t>228</t>
  </si>
  <si>
    <t>Горнослинкинское</t>
  </si>
  <si>
    <t>71648410</t>
  </si>
  <si>
    <t>229</t>
  </si>
  <si>
    <t>Демьянское</t>
  </si>
  <si>
    <t>71648415</t>
  </si>
  <si>
    <t>230</t>
  </si>
  <si>
    <t>71648420</t>
  </si>
  <si>
    <t>231</t>
  </si>
  <si>
    <t>Красноярское</t>
  </si>
  <si>
    <t>71648425</t>
  </si>
  <si>
    <t>232</t>
  </si>
  <si>
    <t>Межселенная территория Уватского муниципального района</t>
  </si>
  <si>
    <t>71648701</t>
  </si>
  <si>
    <t>межселенная территория</t>
  </si>
  <si>
    <t>233</t>
  </si>
  <si>
    <t>Осинниковское</t>
  </si>
  <si>
    <t>71648435</t>
  </si>
  <si>
    <t>234</t>
  </si>
  <si>
    <t>Соровое</t>
  </si>
  <si>
    <t>71648438</t>
  </si>
  <si>
    <t>235</t>
  </si>
  <si>
    <t>Тугаловское</t>
  </si>
  <si>
    <t>71648440</t>
  </si>
  <si>
    <t>236</t>
  </si>
  <si>
    <t>Туртасское</t>
  </si>
  <si>
    <t>71648445</t>
  </si>
  <si>
    <t>237</t>
  </si>
  <si>
    <t>238</t>
  </si>
  <si>
    <t>Уватское</t>
  </si>
  <si>
    <t>71648450</t>
  </si>
  <si>
    <t>239</t>
  </si>
  <si>
    <t>Укинское</t>
  </si>
  <si>
    <t>71648452</t>
  </si>
  <si>
    <t>240</t>
  </si>
  <si>
    <t>Юровское</t>
  </si>
  <si>
    <t>71648455</t>
  </si>
  <si>
    <t>241</t>
  </si>
  <si>
    <t>Упоровский муниципальный район</t>
  </si>
  <si>
    <t>71650000</t>
  </si>
  <si>
    <t>Буньковское</t>
  </si>
  <si>
    <t>71650405</t>
  </si>
  <si>
    <t>242</t>
  </si>
  <si>
    <t>Бызовское</t>
  </si>
  <si>
    <t>71650410</t>
  </si>
  <si>
    <t>243</t>
  </si>
  <si>
    <t>Видоновское</t>
  </si>
  <si>
    <t>71650415</t>
  </si>
  <si>
    <t>244</t>
  </si>
  <si>
    <t>Емуртлинское</t>
  </si>
  <si>
    <t>71650420</t>
  </si>
  <si>
    <t>245</t>
  </si>
  <si>
    <t>Ингалинское</t>
  </si>
  <si>
    <t>71650425</t>
  </si>
  <si>
    <t>246</t>
  </si>
  <si>
    <t>Коркинское</t>
  </si>
  <si>
    <t>71650430</t>
  </si>
  <si>
    <t>247</t>
  </si>
  <si>
    <t>Крашенининское</t>
  </si>
  <si>
    <t>71650435</t>
  </si>
  <si>
    <t>248</t>
  </si>
  <si>
    <t>Липихинское</t>
  </si>
  <si>
    <t>71650440</t>
  </si>
  <si>
    <t>249</t>
  </si>
  <si>
    <t>Нижнеманайское</t>
  </si>
  <si>
    <t>71650445</t>
  </si>
  <si>
    <t>250</t>
  </si>
  <si>
    <t>Пятковское</t>
  </si>
  <si>
    <t>71650450</t>
  </si>
  <si>
    <t>251</t>
  </si>
  <si>
    <t>Скородумское</t>
  </si>
  <si>
    <t>71650455</t>
  </si>
  <si>
    <t>252</t>
  </si>
  <si>
    <t>Суерское</t>
  </si>
  <si>
    <t>71650460</t>
  </si>
  <si>
    <t>253</t>
  </si>
  <si>
    <t>254</t>
  </si>
  <si>
    <t>Упоровское</t>
  </si>
  <si>
    <t>71650465</t>
  </si>
  <si>
    <t>255</t>
  </si>
  <si>
    <t>Чернаковское</t>
  </si>
  <si>
    <t>71650470</t>
  </si>
  <si>
    <t>256</t>
  </si>
  <si>
    <t>Юргинский муниципальный район</t>
  </si>
  <si>
    <t>71653000</t>
  </si>
  <si>
    <t>Агаракское</t>
  </si>
  <si>
    <t>71653405</t>
  </si>
  <si>
    <t>257</t>
  </si>
  <si>
    <t>Бушуевское</t>
  </si>
  <si>
    <t>71653420</t>
  </si>
  <si>
    <t>258</t>
  </si>
  <si>
    <t>Володинское</t>
  </si>
  <si>
    <t>71653425</t>
  </si>
  <si>
    <t>259</t>
  </si>
  <si>
    <t>Зоновское</t>
  </si>
  <si>
    <t>71653430</t>
  </si>
  <si>
    <t>260</t>
  </si>
  <si>
    <t>Лабинское</t>
  </si>
  <si>
    <t>71653440</t>
  </si>
  <si>
    <t>261</t>
  </si>
  <si>
    <t>Лесное</t>
  </si>
  <si>
    <t>71653443</t>
  </si>
  <si>
    <t>262</t>
  </si>
  <si>
    <t>Новотаповское</t>
  </si>
  <si>
    <t>71653447</t>
  </si>
  <si>
    <t>263</t>
  </si>
  <si>
    <t>Северо-Плетневское</t>
  </si>
  <si>
    <t>71653450</t>
  </si>
  <si>
    <t>264</t>
  </si>
  <si>
    <t>Шипаковское</t>
  </si>
  <si>
    <t>71653460</t>
  </si>
  <si>
    <t>265</t>
  </si>
  <si>
    <t>266</t>
  </si>
  <si>
    <t>Юргинское</t>
  </si>
  <si>
    <t>71653465</t>
  </si>
  <si>
    <t>267</t>
  </si>
  <si>
    <t>Ялуторовский муниципальный район</t>
  </si>
  <si>
    <t>71656000</t>
  </si>
  <si>
    <t>Асланинское</t>
  </si>
  <si>
    <t>71656405</t>
  </si>
  <si>
    <t>268</t>
  </si>
  <si>
    <t>Беркутское</t>
  </si>
  <si>
    <t>71656410</t>
  </si>
  <si>
    <t>269</t>
  </si>
  <si>
    <t>Заводопетровское</t>
  </si>
  <si>
    <t>71656413</t>
  </si>
  <si>
    <t>270</t>
  </si>
  <si>
    <t>Зиновское</t>
  </si>
  <si>
    <t>71656415</t>
  </si>
  <si>
    <t>271</t>
  </si>
  <si>
    <t>71656420</t>
  </si>
  <si>
    <t>272</t>
  </si>
  <si>
    <t>Карабашское</t>
  </si>
  <si>
    <t>71656422</t>
  </si>
  <si>
    <t>273</t>
  </si>
  <si>
    <t>Киевское</t>
  </si>
  <si>
    <t>71656423</t>
  </si>
  <si>
    <t>274</t>
  </si>
  <si>
    <t>Коктюльское</t>
  </si>
  <si>
    <t>71656425</t>
  </si>
  <si>
    <t>275</t>
  </si>
  <si>
    <t>Новоатьяловское</t>
  </si>
  <si>
    <t>71656430</t>
  </si>
  <si>
    <t>276</t>
  </si>
  <si>
    <t>Памятнинское</t>
  </si>
  <si>
    <t>71656435</t>
  </si>
  <si>
    <t>277</t>
  </si>
  <si>
    <t>Петелинское</t>
  </si>
  <si>
    <t>71656440</t>
  </si>
  <si>
    <t>278</t>
  </si>
  <si>
    <t>Ревдинское</t>
  </si>
  <si>
    <t>71656445</t>
  </si>
  <si>
    <t>279</t>
  </si>
  <si>
    <t>Сингульское</t>
  </si>
  <si>
    <t>71656450</t>
  </si>
  <si>
    <t>280</t>
  </si>
  <si>
    <t>Старокавдыкское</t>
  </si>
  <si>
    <t>71656455</t>
  </si>
  <si>
    <t>281</t>
  </si>
  <si>
    <t>Хохловское</t>
  </si>
  <si>
    <t>71656460</t>
  </si>
  <si>
    <t>282</t>
  </si>
  <si>
    <t>283</t>
  </si>
  <si>
    <t>Ярковский муниципальный район</t>
  </si>
  <si>
    <t>71658000</t>
  </si>
  <si>
    <t>Аксаринское</t>
  </si>
  <si>
    <t>71658405</t>
  </si>
  <si>
    <t>284</t>
  </si>
  <si>
    <t>Гилевское</t>
  </si>
  <si>
    <t>71658410</t>
  </si>
  <si>
    <t>285</t>
  </si>
  <si>
    <t>71658415</t>
  </si>
  <si>
    <t>286</t>
  </si>
  <si>
    <t>Иевлевское</t>
  </si>
  <si>
    <t>71658420</t>
  </si>
  <si>
    <t>287</t>
  </si>
  <si>
    <t>Караульноярское</t>
  </si>
  <si>
    <t>71658425</t>
  </si>
  <si>
    <t>288</t>
  </si>
  <si>
    <t>Маранское</t>
  </si>
  <si>
    <t>71658430</t>
  </si>
  <si>
    <t>289</t>
  </si>
  <si>
    <t>Новоалександровское</t>
  </si>
  <si>
    <t>71658435</t>
  </si>
  <si>
    <t>290</t>
  </si>
  <si>
    <t>Плехановское</t>
  </si>
  <si>
    <t>71658440</t>
  </si>
  <si>
    <t>291</t>
  </si>
  <si>
    <t>71658445</t>
  </si>
  <si>
    <t>292</t>
  </si>
  <si>
    <t>71658450</t>
  </si>
  <si>
    <t>293</t>
  </si>
  <si>
    <t>Староалександровское</t>
  </si>
  <si>
    <t>71658455</t>
  </si>
  <si>
    <t>294</t>
  </si>
  <si>
    <t>Усальское</t>
  </si>
  <si>
    <t>71658460</t>
  </si>
  <si>
    <t>295</t>
  </si>
  <si>
    <t>Щетковское</t>
  </si>
  <si>
    <t>71658465</t>
  </si>
  <si>
    <t>296</t>
  </si>
  <si>
    <t>297</t>
  </si>
  <si>
    <t>Ярковское</t>
  </si>
  <si>
    <t>71658470</t>
  </si>
  <si>
    <t>298</t>
  </si>
  <si>
    <t>город Заводоуковск</t>
  </si>
  <si>
    <t>71703000</t>
  </si>
  <si>
    <t>299</t>
  </si>
  <si>
    <t>город Тобольск</t>
  </si>
  <si>
    <t>71710000</t>
  </si>
  <si>
    <t>300</t>
  </si>
  <si>
    <t>город Ялуторовск</t>
  </si>
  <si>
    <t>71715000</t>
  </si>
  <si>
    <t>302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</si>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</sst>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72to.ru/lk/files/Files/RwGAXB/7fe7a52a-0505-4d43-8b53-dd9f8898e25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tarif.72to.ru/lk/files/Files/RwGAXB/df3d45f4-7733-4e48-b191-1fc92508307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7CFA5-1CCF-F832-90EA-0.7ACFEA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05" width="5.421875" customWidth="1"/>
    <col min="2" max="2" style="2905" width="9.140625" customWidth="1"/>
    <col min="3" max="3" style="2905" width="16.421875" customWidth="1"/>
    <col min="4" max="25" style="2905" width="6.28125" customWidth="1"/>
    <col min="26" max="28" style="2905"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BA74F-3DEC-817C-7F9F-0.DD85843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84</v>
      </c>
      <c r="H1" s="495" t="s">
        <v>85</v>
      </c>
      <c r="I1" s="495" t="s">
        <v>86</v>
      </c>
      <c r="P1" s="495" t="s">
        <v>84</v>
      </c>
      <c r="Q1" s="495" t="s">
        <v>85</v>
      </c>
      <c r="R1" s="495" t="s">
        <v>86</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393</v>
      </c>
      <c r="F4" s="2244"/>
      <c r="G4" s="2245"/>
      <c r="H4" s="2245"/>
      <c r="I4" s="2246"/>
      <c r="J4" s="497"/>
      <c r="K4" s="459"/>
      <c r="L4" s="459"/>
      <c r="W4" s="453">
        <v>22</v>
      </c>
    </row>
    <row s="1641" customFormat="1" customHeight="1" ht="18">
      <c r="A5" s="765"/>
      <c r="D5" s="828"/>
      <c r="E5" s="2220" t="str">
        <f>IF(org=0,"Не определено",org)</f>
        <v>ТМУП "ТТС"</v>
      </c>
      <c r="F5" s="2220"/>
      <c r="G5" s="2221"/>
      <c r="H5" s="2221"/>
      <c r="I5" s="2222"/>
      <c r="J5" s="497"/>
      <c r="K5" s="459"/>
      <c r="L5" s="459"/>
      <c r="M5" s="513"/>
      <c r="W5" s="764">
        <v>17</v>
      </c>
    </row>
    <row s="1618" customFormat="1" customHeight="1" ht="11.25">
      <c r="A6" s="485"/>
      <c r="D6" s="492"/>
      <c r="E6" s="487"/>
      <c r="F6" s="487"/>
      <c r="G6" s="490"/>
      <c r="H6" s="490"/>
      <c r="I6" s="491"/>
      <c r="J6" s="491"/>
      <c r="K6" s="758"/>
      <c r="L6" s="491"/>
      <c r="W6" s="486">
        <v>11</v>
      </c>
    </row>
    <row customHeight="1" ht="15">
      <c r="D7" s="456"/>
      <c r="E7" s="2214" t="s">
        <v>305</v>
      </c>
      <c r="F7" s="2214"/>
      <c r="G7" s="2215"/>
      <c r="H7" s="2215"/>
      <c r="I7" s="2215"/>
      <c r="J7" s="2215"/>
      <c r="K7" s="2215"/>
      <c r="L7" s="2229" t="s">
        <v>306</v>
      </c>
      <c r="W7" s="453">
        <v>14</v>
      </c>
    </row>
    <row customHeight="1" ht="48">
      <c r="D8" s="456"/>
      <c r="E8" s="479" t="s">
        <v>89</v>
      </c>
      <c r="F8" s="829"/>
      <c r="G8" s="471" t="s">
        <v>87</v>
      </c>
      <c r="H8" s="471" t="s">
        <v>88</v>
      </c>
      <c r="I8" s="420" t="s">
        <v>86</v>
      </c>
      <c r="J8" s="420" t="s">
        <v>394</v>
      </c>
      <c r="K8" s="420" t="s">
        <v>395</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396</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67</v>
      </c>
      <c r="K12" s="1170" t="s">
        <v>28</v>
      </c>
      <c r="L12" s="2247"/>
      <c r="M12" s="517"/>
      <c r="N12" s="517"/>
      <c r="O12" s="517"/>
      <c r="P12" s="522" t="s">
        <v>397</v>
      </c>
      <c r="Q12" s="522" t="s">
        <v>398</v>
      </c>
      <c r="R12" s="523" t="s">
        <v>399</v>
      </c>
      <c r="S12" s="517" t="s">
        <v>400</v>
      </c>
      <c r="T12" s="517"/>
      <c r="U12" s="517"/>
      <c r="V12" s="517"/>
      <c r="W12" s="486">
        <v>14</v>
      </c>
    </row>
    <row customHeight="1" ht="15.75">
      <c r="A13" s="2105"/>
      <c r="B13" s="511"/>
      <c r="D13" s="512"/>
      <c r="E13" s="411"/>
      <c r="F13" s="535"/>
      <c r="G13" s="422" t="s">
        <v>103</v>
      </c>
      <c r="H13" s="410"/>
      <c r="I13" s="410"/>
      <c r="J13" s="410"/>
      <c r="K13" s="409"/>
      <c r="L13" s="2228"/>
      <c r="M13" s="515"/>
      <c r="N13" s="511"/>
      <c r="O13" s="511"/>
      <c r="P13" s="511"/>
      <c r="Q13" s="511"/>
      <c r="R13" s="511"/>
      <c r="S13" s="511"/>
      <c r="T13" s="511"/>
      <c r="U13" s="511"/>
      <c r="V13" s="511"/>
      <c r="W13" s="453">
        <v>15</v>
      </c>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5">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5">
      <c r="W16" s="453">
        <v>14</v>
      </c>
    </row>
    <row customHeight="1" ht="15">
      <c r="W17" s="453">
        <v>14</v>
      </c>
    </row>
    <row customHeight="1" ht="15">
      <c r="G18" s="511"/>
      <c r="W18" s="453">
        <v>14</v>
      </c>
    </row>
    <row customHeight="1" ht="22.5" hidden="1">
      <c r="A19" s="455" t="s">
        <v>83</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410C7-170C-8914-046F-0.EE7DC0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408</v>
      </c>
      <c r="M6" s="543"/>
      <c r="P6" s="2263">
        <v>1</v>
      </c>
      <c r="Q6" s="1311"/>
      <c r="R6" s="362"/>
      <c r="S6" s="1315">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15">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15">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67</v>
      </c>
      <c r="AJ17" s="2273"/>
      <c r="AK17" s="2274" t="s">
        <v>67</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1191</v>
      </c>
      <c r="W31" s="2257"/>
      <c r="X31" s="2257"/>
      <c r="Y31" s="2257"/>
      <c r="Z31" s="2257"/>
      <c r="AA31" s="2257"/>
      <c r="AB31" s="2257"/>
      <c r="AC31" s="332"/>
      <c r="AD31" s="2257" t="str">
        <f>IF(TITLE_NUMBER_PR_CHANGE="",IF(TITLE_NUMBER_PR="","",TITLE_NUMBER_PR),TITLE_NUMBER_PR_CHANGE)</f>
        <v>1191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1191</v>
      </c>
      <c r="W35" s="2257"/>
      <c r="X35" s="2257"/>
      <c r="Y35" s="2257"/>
      <c r="Z35" s="2257"/>
      <c r="AA35" s="2257"/>
      <c r="AB35" s="2257"/>
      <c r="AC35" s="332"/>
      <c r="AD35" s="2257" t="str">
        <f>IF(TITLE_NUMBER_PR_CHANGE="",IF(TITLE_NUMBER_PR="","",TITLE_NUMBER_PR),TITLE_NUMBER_PR_CHANGE)</f>
        <v>1191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5">
      <c r="Q39" s="382"/>
      <c r="R39" s="382"/>
      <c r="S39" s="2279" t="s">
        <v>89</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6">
      <c r="Q40" s="382"/>
      <c r="R40" s="382"/>
      <c r="S40" s="2279"/>
      <c r="T40" s="2215"/>
      <c r="U40" s="1037"/>
      <c r="V40" s="2266" t="s">
        <v>435</v>
      </c>
      <c r="W40" s="2616" t="s">
        <v>436</v>
      </c>
      <c r="X40" s="2268" t="s">
        <v>437</v>
      </c>
      <c r="Y40" s="2269"/>
      <c r="Z40" s="2268" t="s">
        <v>438</v>
      </c>
      <c r="AA40" s="2275"/>
      <c r="AB40" s="2269"/>
      <c r="AC40" s="2284"/>
      <c r="AD40" s="2266" t="s">
        <v>435</v>
      </c>
      <c r="AE40" s="2289" t="s">
        <v>436</v>
      </c>
      <c r="AF40" s="2268" t="s">
        <v>437</v>
      </c>
      <c r="AG40" s="2269"/>
      <c r="AH40" s="2268" t="s">
        <v>438</v>
      </c>
      <c r="AI40" s="2275"/>
      <c r="AJ40" s="2269"/>
      <c r="AK40" s="2284"/>
      <c r="AL40" s="2287"/>
      <c r="AM40" s="2133"/>
      <c r="AS40" s="1161">
        <v>34</v>
      </c>
    </row>
    <row customHeight="1" ht="36">
      <c r="A41" s="1376"/>
      <c r="B41" s="1376" t="s">
        <v>136</v>
      </c>
      <c r="C41" s="1376" t="s">
        <v>137</v>
      </c>
      <c r="D41" s="1376" t="s">
        <v>138</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227" t="s">
        <v>448</v>
      </c>
      <c r="AA41" s="2276" t="s">
        <v>449</v>
      </c>
      <c r="AB41" s="2277"/>
      <c r="AC41" s="2285"/>
      <c r="AD41" s="2267"/>
      <c r="AE41" s="2290"/>
      <c r="AF41" s="1228" t="s">
        <v>446</v>
      </c>
      <c r="AG41" s="1228" t="s">
        <v>447</v>
      </c>
      <c r="AH41" s="1319"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157</v>
      </c>
      <c r="B44" s="1369" t="s">
        <v>158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23</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4">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23</v>
      </c>
    </row>
    <row customHeight="1" ht="49.5">
      <c r="A47" s="1369" t="s">
        <v>157</v>
      </c>
      <c r="B47" s="1369" t="s">
        <v>158</v>
      </c>
      <c r="C47" s="1369" t="s">
        <v>159</v>
      </c>
      <c r="D47" s="1369" t="s">
        <v>160</v>
      </c>
      <c r="E47" s="2265"/>
      <c r="F47" s="2265"/>
      <c r="G47" s="2265"/>
      <c r="H47" s="2265"/>
      <c r="I47" s="2262" t="str">
        <f>S46&amp;".1"</f>
        <v>....1</v>
      </c>
      <c r="J47" s="1369"/>
      <c r="K47" s="1369"/>
      <c r="L47" s="1370" t="s">
        <v>408</v>
      </c>
      <c r="P47" s="2263">
        <v>1</v>
      </c>
      <c r="Q47" s="1226"/>
      <c r="R47" s="362"/>
      <c r="S47" s="1230"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157</v>
      </c>
      <c r="B48" s="1369" t="s">
        <v>158</v>
      </c>
      <c r="C48" s="1369" t="s">
        <v>159</v>
      </c>
      <c r="D48" s="1369" t="s">
        <v>160</v>
      </c>
      <c r="E48" s="2265"/>
      <c r="F48" s="2265"/>
      <c r="G48" s="2265"/>
      <c r="H48" s="2265"/>
      <c r="I48" s="2292"/>
      <c r="J48" s="2262" t="str">
        <f>I47&amp;".1"</f>
        <v>....1.1</v>
      </c>
      <c r="K48" s="1369"/>
      <c r="L48" s="1370" t="s">
        <v>411</v>
      </c>
      <c r="P48" s="2263"/>
      <c r="Q48" s="2263">
        <v>1</v>
      </c>
      <c r="R48" s="363"/>
      <c r="S48" s="1230"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23</v>
      </c>
    </row>
    <row customHeight="1" ht="24">
      <c r="A49" s="1369" t="s">
        <v>157</v>
      </c>
      <c r="B49" s="1369" t="s">
        <v>158</v>
      </c>
      <c r="C49" s="1369" t="s">
        <v>159</v>
      </c>
      <c r="D49" s="1369" t="s">
        <v>160</v>
      </c>
      <c r="E49" s="2265"/>
      <c r="F49" s="2265"/>
      <c r="G49" s="2265"/>
      <c r="H49" s="2265"/>
      <c r="I49" s="2292"/>
      <c r="J49" s="2292"/>
      <c r="K49" s="2262" t="str">
        <f>J48&amp;".1"</f>
        <v>....1.1.1</v>
      </c>
      <c r="L49" s="1370" t="s">
        <v>414</v>
      </c>
      <c r="P49" s="2263"/>
      <c r="Q49" s="2263"/>
      <c r="R49" s="363">
        <v>1</v>
      </c>
      <c r="S49" s="1230"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415</v>
      </c>
      <c r="AN49" s="517">
        <f>STRCHECKDATE(V50:AL50)</f>
      </c>
      <c r="AO49" s="506"/>
      <c r="AP49" s="506" t="str">
        <f>IF(T49="","",T49)</f>
        <v/>
      </c>
      <c r="AQ49" s="506"/>
      <c r="AR49" s="506"/>
      <c r="AS49" s="1161">
        <v>23</v>
      </c>
    </row>
    <row customHeight="1" ht="0.75">
      <c r="A50" s="1369" t="s">
        <v>157</v>
      </c>
      <c r="B50" s="1369" t="s">
        <v>158</v>
      </c>
      <c r="C50" s="1369" t="s">
        <v>159</v>
      </c>
      <c r="D50" s="1369" t="s">
        <v>160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157</v>
      </c>
      <c r="B51" s="1369" t="s">
        <v>158</v>
      </c>
      <c r="C51" s="1369" t="s">
        <v>159</v>
      </c>
      <c r="D51" s="1369" t="s">
        <v>160</v>
      </c>
      <c r="E51" s="2265"/>
      <c r="F51" s="2265"/>
      <c r="G51" s="2265"/>
      <c r="H51" s="2265"/>
      <c r="I51" s="2292"/>
      <c r="J51" s="2262"/>
      <c r="K51" s="1369"/>
      <c r="L51" s="1370"/>
      <c r="P51" s="2263"/>
      <c r="Q51" s="2263"/>
      <c r="R51" s="362"/>
      <c r="S51" s="1284"/>
      <c r="T51" s="294"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157</v>
      </c>
      <c r="B52" s="1369" t="s">
        <v>158</v>
      </c>
      <c r="C52" s="1369" t="s">
        <v>159</v>
      </c>
      <c r="D52" s="1369" t="s">
        <v>160</v>
      </c>
      <c r="E52" s="2265"/>
      <c r="F52" s="2265"/>
      <c r="G52" s="2265"/>
      <c r="H52" s="2265"/>
      <c r="I52" s="2262"/>
      <c r="J52" s="1369"/>
      <c r="K52" s="1369"/>
      <c r="L52" s="1370"/>
      <c r="P52" s="2263"/>
      <c r="Q52" s="1226"/>
      <c r="R52" s="362"/>
      <c r="S52" s="1284"/>
      <c r="T52" s="293"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5">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418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0.7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157</v>
      </c>
      <c r="B55" s="1349" t="s">
        <v>158</v>
      </c>
      <c r="C55" s="1320"/>
      <c r="D55" s="1320"/>
      <c r="E55" s="2265"/>
      <c r="F55" s="2264"/>
      <c r="G55" s="1320"/>
      <c r="H55" s="1320"/>
      <c r="I55" s="1320"/>
      <c r="J55" s="1320"/>
      <c r="K55" s="1320"/>
      <c r="L55" s="1345"/>
      <c r="M55" s="1327"/>
      <c r="N55" s="1327"/>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157</v>
      </c>
      <c r="B56" s="1349"/>
      <c r="C56" s="1349"/>
      <c r="D56" s="1349"/>
      <c r="E56" s="2264"/>
      <c r="F56" s="1349"/>
      <c r="G56" s="1349"/>
      <c r="H56" s="1349"/>
      <c r="I56" s="1349"/>
      <c r="J56" s="1349"/>
      <c r="K56" s="1349"/>
      <c r="L56" s="1352"/>
      <c r="M56" s="1327"/>
      <c r="N56" s="1327"/>
      <c r="O56" s="524"/>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5">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5">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21C13-5ABA-258D-7A67-0.30C9EC06}" mc:Ignorable="x14ac xr xr2 xr3">
  <sheetPr>
    <tabColor theme="6" tint="0.4"/>
  </sheetPr>
  <dimension ref="A1:BY65"/>
  <sheetViews>
    <sheetView topLeftCell="A1" showGridLines="0" zoomScale="90" workbookViewId="0">
      <selection activeCell="BJ49" sqref="BJ49"/>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69" max="69" style="70" width="10.57421875" hidden="1"/>
    <col min="70" max="70" style="1641" width="4.00390625" customWidth="1"/>
    <col min="71" max="71" style="1641" width="115.00390625" customWidth="1"/>
    <col min="72" max="76" style="1648" width="10.00390625" customWidth="1"/>
    <col min="77" max="77" style="1641" width="10.57421875" hidden="1"/>
  </cols>
  <sheetData>
    <row customHeight="1" ht="22.5" hidden="1">
      <c r="Y1" s="333"/>
      <c r="Z1" s="333"/>
      <c r="AG1" s="333"/>
      <c r="AH1" s="333"/>
      <c r="AL1" s="1641"/>
      <c r="AM1" s="1641"/>
      <c r="AN1" s="1641"/>
      <c r="AO1" s="1641"/>
      <c r="AP1" s="1641"/>
      <c r="AQ1" s="1641"/>
      <c r="AR1" s="1641"/>
      <c r="AS1" s="1641"/>
      <c r="AT1" s="1641"/>
      <c r="AU1" s="1641"/>
      <c r="AV1" s="1641"/>
      <c r="AW1" s="1641"/>
      <c r="AX1" s="1641"/>
      <c r="AY1" s="1641"/>
      <c r="AZ1" s="1641"/>
      <c r="BA1" s="1641"/>
      <c r="BB1" s="1641"/>
      <c r="BC1" s="1641"/>
      <c r="BD1" s="1641"/>
      <c r="BE1" s="1641"/>
      <c r="BF1" s="1641"/>
      <c r="BG1" s="1641"/>
      <c r="BH1" s="1641"/>
      <c r="BI1" s="1641"/>
      <c r="BJ1" s="1641"/>
      <c r="BK1" s="1641"/>
      <c r="BL1" s="1641"/>
      <c r="BM1" s="1641"/>
      <c r="BN1" s="1641"/>
      <c r="BO1" s="1641"/>
      <c r="BP1" s="1641"/>
      <c r="BQ1" s="2877"/>
      <c r="BY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250"/>
      <c r="AT2" s="2248"/>
      <c r="AU2" s="2249"/>
      <c r="AV2" s="2249"/>
      <c r="AW2" s="2249"/>
      <c r="AX2" s="2249"/>
      <c r="AY2" s="2249"/>
      <c r="AZ2" s="2249"/>
      <c r="BA2" s="2250"/>
      <c r="BB2" s="2248"/>
      <c r="BC2" s="2249"/>
      <c r="BD2" s="2249"/>
      <c r="BE2" s="2249"/>
      <c r="BF2" s="2249"/>
      <c r="BG2" s="2249"/>
      <c r="BH2" s="2249"/>
      <c r="BI2" s="2250"/>
      <c r="BJ2" s="2248"/>
      <c r="BK2" s="2249"/>
      <c r="BL2" s="2249"/>
      <c r="BM2" s="2249"/>
      <c r="BN2" s="2249"/>
      <c r="BO2" s="2249"/>
      <c r="BP2" s="2249"/>
      <c r="BQ2" s="2878"/>
      <c r="BR2" s="2250"/>
      <c r="BS2" s="1264" t="s">
        <v>401</v>
      </c>
      <c r="BU2" s="506"/>
      <c r="BV2" s="506" t="str">
        <f>IF(T2="","",T2)</f>
        <v>Наименование тарифа</v>
      </c>
      <c r="BW2" s="506"/>
      <c r="BX2" s="506"/>
      <c r="BY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250"/>
      <c r="AT3" s="2248"/>
      <c r="AU3" s="2249"/>
      <c r="AV3" s="2249"/>
      <c r="AW3" s="2249"/>
      <c r="AX3" s="2249"/>
      <c r="AY3" s="2249"/>
      <c r="AZ3" s="2249"/>
      <c r="BA3" s="2250"/>
      <c r="BB3" s="2248"/>
      <c r="BC3" s="2249"/>
      <c r="BD3" s="2249"/>
      <c r="BE3" s="2249"/>
      <c r="BF3" s="2249"/>
      <c r="BG3" s="2249"/>
      <c r="BH3" s="2249"/>
      <c r="BI3" s="2250"/>
      <c r="BJ3" s="2248"/>
      <c r="BK3" s="2249"/>
      <c r="BL3" s="2249"/>
      <c r="BM3" s="2249"/>
      <c r="BN3" s="2249"/>
      <c r="BO3" s="2249"/>
      <c r="BP3" s="2249"/>
      <c r="BQ3" s="2878"/>
      <c r="BR3" s="2250"/>
      <c r="BS3" s="1264" t="s">
        <v>403</v>
      </c>
      <c r="BU3" s="506"/>
      <c r="BV3" s="506" t="str">
        <f>IF(T3="","",T3)</f>
        <v>Территория действия тарифа</v>
      </c>
      <c r="BW3" s="506"/>
      <c r="BX3" s="506"/>
      <c r="BY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249"/>
      <c r="AN4" s="2249"/>
      <c r="AO4" s="2249"/>
      <c r="AP4" s="2249"/>
      <c r="AQ4" s="2249"/>
      <c r="AR4" s="2249"/>
      <c r="AS4" s="2250"/>
      <c r="AT4" s="2248"/>
      <c r="AU4" s="2249"/>
      <c r="AV4" s="2249"/>
      <c r="AW4" s="2249"/>
      <c r="AX4" s="2249"/>
      <c r="AY4" s="2249"/>
      <c r="AZ4" s="2249"/>
      <c r="BA4" s="2250"/>
      <c r="BB4" s="2248"/>
      <c r="BC4" s="2249"/>
      <c r="BD4" s="2249"/>
      <c r="BE4" s="2249"/>
      <c r="BF4" s="2249"/>
      <c r="BG4" s="2249"/>
      <c r="BH4" s="2249"/>
      <c r="BI4" s="2250"/>
      <c r="BJ4" s="2248"/>
      <c r="BK4" s="2249"/>
      <c r="BL4" s="2249"/>
      <c r="BM4" s="2249"/>
      <c r="BN4" s="2249"/>
      <c r="BO4" s="2249"/>
      <c r="BP4" s="2249"/>
      <c r="BQ4" s="2878"/>
      <c r="BR4" s="2250"/>
      <c r="BS4" s="1264" t="s">
        <v>405</v>
      </c>
      <c r="BU4" s="506"/>
      <c r="BV4" s="506" t="str">
        <f>IF(T4="","",T4)</f>
        <v>Наименование системы теплоснабжения </v>
      </c>
      <c r="BW4" s="506"/>
      <c r="BX4" s="506"/>
      <c r="BY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249"/>
      <c r="AN5" s="2249"/>
      <c r="AO5" s="2249"/>
      <c r="AP5" s="2249"/>
      <c r="AQ5" s="2249"/>
      <c r="AR5" s="2249"/>
      <c r="AS5" s="2250"/>
      <c r="AT5" s="2248"/>
      <c r="AU5" s="2249"/>
      <c r="AV5" s="2249"/>
      <c r="AW5" s="2249"/>
      <c r="AX5" s="2249"/>
      <c r="AY5" s="2249"/>
      <c r="AZ5" s="2249"/>
      <c r="BA5" s="2250"/>
      <c r="BB5" s="2248"/>
      <c r="BC5" s="2249"/>
      <c r="BD5" s="2249"/>
      <c r="BE5" s="2249"/>
      <c r="BF5" s="2249"/>
      <c r="BG5" s="2249"/>
      <c r="BH5" s="2249"/>
      <c r="BI5" s="2250"/>
      <c r="BJ5" s="2248"/>
      <c r="BK5" s="2249"/>
      <c r="BL5" s="2249"/>
      <c r="BM5" s="2249"/>
      <c r="BN5" s="2249"/>
      <c r="BO5" s="2249"/>
      <c r="BP5" s="2249"/>
      <c r="BQ5" s="2878"/>
      <c r="BR5" s="2250"/>
      <c r="BS5" s="1264" t="s">
        <v>407</v>
      </c>
      <c r="BU5" s="506"/>
      <c r="BV5" s="506" t="str">
        <f>IF(T5="","",T5)</f>
        <v>Источник тепловой энергии  </v>
      </c>
      <c r="BW5" s="506"/>
      <c r="BX5" s="506"/>
      <c r="BY5" s="1161">
        <v>0</v>
      </c>
    </row>
    <row customHeight="1" ht="47.25" hidden="1">
      <c r="A6" s="1369"/>
      <c r="B6" s="1369"/>
      <c r="C6" s="1369"/>
      <c r="D6" s="1369"/>
      <c r="E6" s="2265"/>
      <c r="F6" s="2265"/>
      <c r="G6" s="2265"/>
      <c r="H6" s="2265"/>
      <c r="I6" s="2262">
        <f>S5&amp;".1"</f>
      </c>
      <c r="J6" s="1369"/>
      <c r="K6" s="1369"/>
      <c r="L6" s="1370" t="s">
        <v>408</v>
      </c>
      <c r="M6" s="543"/>
      <c r="P6" s="2263">
        <v>1</v>
      </c>
      <c r="Q6" s="1337"/>
      <c r="R6" s="362"/>
      <c r="S6" s="1342">
        <f>$I6</f>
      </c>
      <c r="T6" s="291" t="s">
        <v>409</v>
      </c>
      <c r="U6" s="306"/>
      <c r="V6" s="2251"/>
      <c r="W6" s="2252"/>
      <c r="X6" s="2252"/>
      <c r="Y6" s="2252"/>
      <c r="Z6" s="2252"/>
      <c r="AA6" s="2252"/>
      <c r="AB6" s="2252"/>
      <c r="AC6" s="2253"/>
      <c r="AD6" s="2251"/>
      <c r="AE6" s="2252"/>
      <c r="AF6" s="2252"/>
      <c r="AG6" s="2252"/>
      <c r="AH6" s="2252"/>
      <c r="AI6" s="2252"/>
      <c r="AJ6" s="2252"/>
      <c r="AK6" s="2252"/>
      <c r="AL6" s="2251"/>
      <c r="AM6" s="2252"/>
      <c r="AN6" s="2252"/>
      <c r="AO6" s="2252"/>
      <c r="AP6" s="2252"/>
      <c r="AQ6" s="2252"/>
      <c r="AR6" s="2252"/>
      <c r="AS6" s="2253"/>
      <c r="AT6" s="2251"/>
      <c r="AU6" s="2252"/>
      <c r="AV6" s="2252"/>
      <c r="AW6" s="2252"/>
      <c r="AX6" s="2252"/>
      <c r="AY6" s="2252"/>
      <c r="AZ6" s="2252"/>
      <c r="BA6" s="2253"/>
      <c r="BB6" s="2251"/>
      <c r="BC6" s="2252"/>
      <c r="BD6" s="2252"/>
      <c r="BE6" s="2252"/>
      <c r="BF6" s="2252"/>
      <c r="BG6" s="2252"/>
      <c r="BH6" s="2252"/>
      <c r="BI6" s="2253"/>
      <c r="BJ6" s="2251"/>
      <c r="BK6" s="2252"/>
      <c r="BL6" s="2252"/>
      <c r="BM6" s="2252"/>
      <c r="BN6" s="2252"/>
      <c r="BO6" s="2252"/>
      <c r="BP6" s="2252"/>
      <c r="BQ6" s="2879"/>
      <c r="BR6" s="2253"/>
      <c r="BS6" s="1264" t="s">
        <v>410</v>
      </c>
      <c r="BU6" s="506"/>
      <c r="BV6" s="506" t="str">
        <f>IF(T6="","",T6)</f>
        <v>Схема подключения теплопотребляющей установки к коллектору источника тепловой энергии</v>
      </c>
      <c r="BW6" s="506"/>
      <c r="BX6" s="506"/>
      <c r="BY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1"/>
      <c r="AM7" s="2252"/>
      <c r="AN7" s="2252"/>
      <c r="AO7" s="2252"/>
      <c r="AP7" s="2252"/>
      <c r="AQ7" s="2252"/>
      <c r="AR7" s="2252"/>
      <c r="AS7" s="2253"/>
      <c r="AT7" s="2251"/>
      <c r="AU7" s="2252"/>
      <c r="AV7" s="2252"/>
      <c r="AW7" s="2252"/>
      <c r="AX7" s="2252"/>
      <c r="AY7" s="2252"/>
      <c r="AZ7" s="2252"/>
      <c r="BA7" s="2253"/>
      <c r="BB7" s="2251"/>
      <c r="BC7" s="2252"/>
      <c r="BD7" s="2252"/>
      <c r="BE7" s="2252"/>
      <c r="BF7" s="2252"/>
      <c r="BG7" s="2252"/>
      <c r="BH7" s="2252"/>
      <c r="BI7" s="2253"/>
      <c r="BJ7" s="2251"/>
      <c r="BK7" s="2252"/>
      <c r="BL7" s="2252"/>
      <c r="BM7" s="2252"/>
      <c r="BN7" s="2252"/>
      <c r="BO7" s="2252"/>
      <c r="BP7" s="2252"/>
      <c r="BQ7" s="2879"/>
      <c r="BR7" s="2253"/>
      <c r="BS7" s="1264" t="s">
        <v>413</v>
      </c>
      <c r="BU7" s="506"/>
      <c r="BV7" s="506" t="str">
        <f>IF(T7="","",T7)</f>
        <v>Группа потребителей</v>
      </c>
      <c r="BW7" s="506"/>
      <c r="BX7" s="506"/>
      <c r="BY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757"/>
      <c r="AM8" s="331"/>
      <c r="AN8" s="757"/>
      <c r="AO8" s="1263"/>
      <c r="AP8" s="2608"/>
      <c r="AQ8" s="2113" t="s">
        <v>67</v>
      </c>
      <c r="AR8" s="2608"/>
      <c r="AS8" s="2113" t="s">
        <v>67</v>
      </c>
      <c r="AT8" s="757"/>
      <c r="AU8" s="331"/>
      <c r="AV8" s="757"/>
      <c r="AW8" s="1263"/>
      <c r="AX8" s="2608"/>
      <c r="AY8" s="2113" t="s">
        <v>67</v>
      </c>
      <c r="AZ8" s="2608"/>
      <c r="BA8" s="2113" t="s">
        <v>67</v>
      </c>
      <c r="BB8" s="757"/>
      <c r="BC8" s="331"/>
      <c r="BD8" s="757"/>
      <c r="BE8" s="1263"/>
      <c r="BF8" s="2608"/>
      <c r="BG8" s="2113" t="s">
        <v>67</v>
      </c>
      <c r="BH8" s="2608"/>
      <c r="BI8" s="2113" t="s">
        <v>67</v>
      </c>
      <c r="BJ8" s="757"/>
      <c r="BK8" s="331"/>
      <c r="BL8" s="757"/>
      <c r="BM8" s="1263"/>
      <c r="BN8" s="2608"/>
      <c r="BO8" s="2113" t="s">
        <v>67</v>
      </c>
      <c r="BP8" s="2608"/>
      <c r="BQ8" s="2880" t="s">
        <v>67</v>
      </c>
      <c r="BR8" s="331"/>
      <c r="BS8" s="2259" t="s">
        <v>415</v>
      </c>
      <c r="BT8" s="517">
        <f>STRCHECKDATE(V9:BR9)</f>
      </c>
      <c r="BU8" s="506"/>
      <c r="BV8" s="506" t="str">
        <f>IF(T8="","",T8)</f>
        <v/>
      </c>
      <c r="BW8" s="506"/>
      <c r="BX8" s="506"/>
      <c r="BY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331"/>
      <c r="AV9" s="331"/>
      <c r="AW9" s="334" t="str">
        <f>AX8&amp;"-"&amp;AZ8</f>
        <v>-</v>
      </c>
      <c r="AX9" s="2315"/>
      <c r="AY9" s="2113"/>
      <c r="AZ9" s="2315"/>
      <c r="BA9" s="2113"/>
      <c r="BB9" s="331"/>
      <c r="BC9" s="331"/>
      <c r="BD9" s="331"/>
      <c r="BE9" s="334" t="str">
        <f>BF8&amp;"-"&amp;BH8</f>
        <v>-</v>
      </c>
      <c r="BF9" s="2315"/>
      <c r="BG9" s="2113"/>
      <c r="BH9" s="2315"/>
      <c r="BI9" s="2113"/>
      <c r="BJ9" s="331"/>
      <c r="BK9" s="331"/>
      <c r="BL9" s="331"/>
      <c r="BM9" s="334" t="str">
        <f>BN8&amp;"-"&amp;BP8</f>
        <v>-</v>
      </c>
      <c r="BN9" s="2315"/>
      <c r="BO9" s="2113"/>
      <c r="BP9" s="2315"/>
      <c r="BQ9" s="2113"/>
      <c r="BR9" s="331"/>
      <c r="BS9" s="2260"/>
      <c r="BU9" s="506"/>
      <c r="BV9" s="506" t="str">
        <f>IF(T9="","",T9)</f>
        <v/>
      </c>
      <c r="BW9" s="506"/>
      <c r="BX9" s="506"/>
      <c r="BY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416</v>
      </c>
      <c r="U10" s="373"/>
      <c r="V10" s="373"/>
      <c r="W10" s="373"/>
      <c r="X10" s="373"/>
      <c r="Y10" s="373"/>
      <c r="Z10" s="373"/>
      <c r="AA10" s="373"/>
      <c r="AB10" s="373"/>
      <c r="AC10" s="373"/>
      <c r="AD10" s="373"/>
      <c r="AE10" s="373"/>
      <c r="AF10" s="373"/>
      <c r="AG10" s="373"/>
      <c r="AH10" s="373"/>
      <c r="AI10" s="373"/>
      <c r="AJ10" s="373"/>
      <c r="AK10" s="373"/>
      <c r="AL10" s="2681"/>
      <c r="AM10" s="2682"/>
      <c r="AN10" s="2683"/>
      <c r="AO10" s="2684"/>
      <c r="AP10" s="2685"/>
      <c r="AQ10" s="2686"/>
      <c r="AR10" s="2687"/>
      <c r="AS10" s="2688"/>
      <c r="AT10" s="2689"/>
      <c r="AU10" s="2690"/>
      <c r="AV10" s="2691"/>
      <c r="AW10" s="2692"/>
      <c r="AX10" s="2693"/>
      <c r="AY10" s="2694"/>
      <c r="AZ10" s="2695"/>
      <c r="BA10" s="2696"/>
      <c r="BB10" s="2697"/>
      <c r="BC10" s="2698"/>
      <c r="BD10" s="2699"/>
      <c r="BE10" s="2700"/>
      <c r="BF10" s="2701"/>
      <c r="BG10" s="2702"/>
      <c r="BH10" s="2703"/>
      <c r="BI10" s="2704"/>
      <c r="BJ10" s="2705"/>
      <c r="BK10" s="2706"/>
      <c r="BL10" s="2707"/>
      <c r="BM10" s="2708"/>
      <c r="BN10" s="2709"/>
      <c r="BO10" s="2710"/>
      <c r="BP10" s="2711"/>
      <c r="BQ10" s="2881"/>
      <c r="BR10" s="330"/>
      <c r="BS10" s="2261"/>
      <c r="BU10" s="506"/>
      <c r="BV10" s="506" t="str">
        <f>IF(T10="","",T10)</f>
        <v>Добавить вид теплоносителя (параметры теплоносителя)</v>
      </c>
      <c r="BW10" s="506"/>
      <c r="BX10" s="506"/>
      <c r="BY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417</v>
      </c>
      <c r="U11" s="373"/>
      <c r="V11" s="373"/>
      <c r="W11" s="373"/>
      <c r="X11" s="373"/>
      <c r="Y11" s="373"/>
      <c r="Z11" s="373"/>
      <c r="AA11" s="373"/>
      <c r="AB11" s="373"/>
      <c r="AC11" s="372"/>
      <c r="AD11" s="373"/>
      <c r="AE11" s="373"/>
      <c r="AF11" s="373"/>
      <c r="AG11" s="373"/>
      <c r="AH11" s="373"/>
      <c r="AI11" s="373"/>
      <c r="AJ11" s="373"/>
      <c r="AK11" s="372"/>
      <c r="AL11" s="2713"/>
      <c r="AM11" s="2714"/>
      <c r="AN11" s="2715"/>
      <c r="AO11" s="2716"/>
      <c r="AP11" s="2717"/>
      <c r="AQ11" s="2718"/>
      <c r="AR11" s="2719"/>
      <c r="AS11" s="2720"/>
      <c r="AT11" s="2721"/>
      <c r="AU11" s="2722"/>
      <c r="AV11" s="2723"/>
      <c r="AW11" s="2724"/>
      <c r="AX11" s="2725"/>
      <c r="AY11" s="2726"/>
      <c r="AZ11" s="2727"/>
      <c r="BA11" s="2728"/>
      <c r="BB11" s="2729"/>
      <c r="BC11" s="2730"/>
      <c r="BD11" s="2731"/>
      <c r="BE11" s="2732"/>
      <c r="BF11" s="2733"/>
      <c r="BG11" s="2734"/>
      <c r="BH11" s="2735"/>
      <c r="BI11" s="2736"/>
      <c r="BJ11" s="2737"/>
      <c r="BK11" s="2738"/>
      <c r="BL11" s="2739"/>
      <c r="BM11" s="2740"/>
      <c r="BN11" s="2741"/>
      <c r="BO11" s="2742"/>
      <c r="BP11" s="2743"/>
      <c r="BQ11" s="2882"/>
      <c r="BR11" s="373"/>
      <c r="BS11" s="309"/>
      <c r="BU11" s="506"/>
      <c r="BV11" s="506" t="str">
        <f>IF(T11="","",T11)</f>
        <v>Добавить группу потребителей</v>
      </c>
      <c r="BW11" s="506"/>
      <c r="BX11" s="506"/>
      <c r="BY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418</v>
      </c>
      <c r="U12" s="373"/>
      <c r="V12" s="373"/>
      <c r="W12" s="373"/>
      <c r="X12" s="373"/>
      <c r="Y12" s="373"/>
      <c r="Z12" s="373"/>
      <c r="AA12" s="373"/>
      <c r="AB12" s="373"/>
      <c r="AC12" s="372"/>
      <c r="AD12" s="373"/>
      <c r="AE12" s="373"/>
      <c r="AF12" s="373"/>
      <c r="AG12" s="373"/>
      <c r="AH12" s="373"/>
      <c r="AI12" s="373"/>
      <c r="AJ12" s="373"/>
      <c r="AK12" s="372"/>
      <c r="AL12" s="2745"/>
      <c r="AM12" s="2746"/>
      <c r="AN12" s="2747"/>
      <c r="AO12" s="2748"/>
      <c r="AP12" s="2749"/>
      <c r="AQ12" s="2750"/>
      <c r="AR12" s="2751"/>
      <c r="AS12" s="2752"/>
      <c r="AT12" s="2753"/>
      <c r="AU12" s="2754"/>
      <c r="AV12" s="2755"/>
      <c r="AW12" s="2756"/>
      <c r="AX12" s="2757"/>
      <c r="AY12" s="2758"/>
      <c r="AZ12" s="2759"/>
      <c r="BA12" s="2760"/>
      <c r="BB12" s="2761"/>
      <c r="BC12" s="2762"/>
      <c r="BD12" s="2763"/>
      <c r="BE12" s="2764"/>
      <c r="BF12" s="2765"/>
      <c r="BG12" s="2766"/>
      <c r="BH12" s="2767"/>
      <c r="BI12" s="2768"/>
      <c r="BJ12" s="2769"/>
      <c r="BK12" s="2770"/>
      <c r="BL12" s="2771"/>
      <c r="BM12" s="2772"/>
      <c r="BN12" s="2773"/>
      <c r="BO12" s="2774"/>
      <c r="BP12" s="2775"/>
      <c r="BQ12" s="2883"/>
      <c r="BR12" s="373"/>
      <c r="BS12" s="309"/>
      <c r="BU12" s="506"/>
      <c r="BV12" s="506" t="str">
        <f>IF(T12="","",T12)</f>
        <v>Добавить схему подключения</v>
      </c>
      <c r="BW12" s="506"/>
      <c r="BX12" s="506"/>
      <c r="BY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1326"/>
      <c r="BN13" s="1326"/>
      <c r="BO13" s="1326"/>
      <c r="BP13" s="1326"/>
      <c r="BQ13" s="2884"/>
      <c r="BR13" s="1326"/>
      <c r="BS13" s="1326"/>
      <c r="BU13" s="795"/>
      <c r="BV13" s="795" t="str">
        <f>IF(T13="","",T13)</f>
        <v>Добавить источник для дифференциации</v>
      </c>
      <c r="BW13" s="795"/>
      <c r="BX13" s="795"/>
      <c r="BY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2885"/>
      <c r="BR14" s="1330"/>
      <c r="BS14" s="1330"/>
      <c r="BU14" s="795"/>
      <c r="BV14" s="795" t="str">
        <f>IF(T14="","",T14)</f>
        <v>Добавить централизованную систему для дифференциации</v>
      </c>
      <c r="BW14" s="795"/>
      <c r="BX14" s="795"/>
      <c r="BY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2885"/>
      <c r="BR15" s="1330"/>
      <c r="BS15" s="1330"/>
      <c r="BU15" s="795"/>
      <c r="BV15" s="795" t="str">
        <f>IF(T15="","",T15)</f>
        <v>Добавить территорию для дифференциации</v>
      </c>
      <c r="BW15" s="795"/>
      <c r="BX15" s="795"/>
      <c r="BY15" s="524">
        <v>0</v>
      </c>
    </row>
    <row customHeight="1" ht="14.25" hidden="1">
      <c r="AC16" s="333"/>
      <c r="AK16" s="33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41"/>
      <c r="BN16" s="1641"/>
      <c r="BO16" s="1641"/>
      <c r="BP16" s="1641"/>
      <c r="BQ16" s="2877"/>
      <c r="BY16" s="1161">
        <v>0</v>
      </c>
    </row>
    <row customHeight="1" ht="14.25" hidden="1">
      <c r="AD17" s="1366"/>
      <c r="AE17" s="1366"/>
      <c r="AF17" s="1366"/>
      <c r="AG17" s="1367"/>
      <c r="AH17" s="2273"/>
      <c r="AI17" s="2274" t="s">
        <v>67</v>
      </c>
      <c r="AJ17" s="2273"/>
      <c r="AK17" s="2274" t="s">
        <v>67</v>
      </c>
      <c r="AL17" s="1641"/>
      <c r="AM17" s="1641"/>
      <c r="AN17" s="1641"/>
      <c r="AO17" s="1641"/>
      <c r="AP17" s="1641"/>
      <c r="AQ17" s="1641"/>
      <c r="AR17" s="1641"/>
      <c r="AS17" s="1641"/>
      <c r="AT17" s="1641"/>
      <c r="AU17" s="1641"/>
      <c r="AV17" s="1641"/>
      <c r="AW17" s="1641"/>
      <c r="AX17" s="1641"/>
      <c r="AY17" s="1641"/>
      <c r="AZ17" s="1641"/>
      <c r="BA17" s="1641"/>
      <c r="BB17" s="1641"/>
      <c r="BC17" s="1641"/>
      <c r="BD17" s="1641"/>
      <c r="BE17" s="1641"/>
      <c r="BF17" s="1641"/>
      <c r="BG17" s="1641"/>
      <c r="BH17" s="1641"/>
      <c r="BI17" s="1641"/>
      <c r="BJ17" s="1641"/>
      <c r="BK17" s="1641"/>
      <c r="BL17" s="1641"/>
      <c r="BM17" s="1641"/>
      <c r="BN17" s="1641"/>
      <c r="BO17" s="1641"/>
      <c r="BP17" s="1641"/>
      <c r="BQ17" s="2877"/>
      <c r="BY17" s="1161">
        <v>0</v>
      </c>
    </row>
    <row customHeight="1" ht="14.25" hidden="1">
      <c r="AD18" s="1366"/>
      <c r="AE18" s="1366"/>
      <c r="AF18" s="1366"/>
      <c r="AG18" s="334" t="str">
        <f>AH17&amp;"-"&amp;AJ17</f>
        <v>-</v>
      </c>
      <c r="AH18" s="2274"/>
      <c r="AI18" s="2274"/>
      <c r="AJ18" s="2274"/>
      <c r="AK18" s="2274"/>
      <c r="AL18" s="1641"/>
      <c r="AM18" s="1641"/>
      <c r="AN18" s="1641"/>
      <c r="AO18" s="1641"/>
      <c r="AP18" s="1641"/>
      <c r="AQ18" s="1641"/>
      <c r="AR18" s="1641"/>
      <c r="AS18" s="1641"/>
      <c r="AT18" s="1641"/>
      <c r="AU18" s="1641"/>
      <c r="AV18" s="1641"/>
      <c r="AW18" s="1641"/>
      <c r="AX18" s="1641"/>
      <c r="AY18" s="1641"/>
      <c r="AZ18" s="1641"/>
      <c r="BA18" s="1641"/>
      <c r="BB18" s="1641"/>
      <c r="BC18" s="1641"/>
      <c r="BD18" s="1641"/>
      <c r="BE18" s="1641"/>
      <c r="BF18" s="1641"/>
      <c r="BG18" s="1641"/>
      <c r="BH18" s="1641"/>
      <c r="BI18" s="1641"/>
      <c r="BJ18" s="1641"/>
      <c r="BK18" s="1641"/>
      <c r="BL18" s="1641"/>
      <c r="BM18" s="1641"/>
      <c r="BN18" s="1641"/>
      <c r="BO18" s="1641"/>
      <c r="BP18" s="1641"/>
      <c r="BQ18" s="2877"/>
      <c r="BY18" s="1161">
        <v>0</v>
      </c>
    </row>
    <row customHeight="1" ht="14.25" hidden="1">
      <c r="AK19" s="333"/>
      <c r="AL19" s="1641"/>
      <c r="AM19" s="1641"/>
      <c r="AN19" s="1641"/>
      <c r="AO19" s="1641"/>
      <c r="AP19" s="1641"/>
      <c r="AQ19" s="1641"/>
      <c r="AR19" s="1641"/>
      <c r="AS19" s="1641"/>
      <c r="AT19" s="1641"/>
      <c r="AU19" s="1641"/>
      <c r="AV19" s="1641"/>
      <c r="AW19" s="1641"/>
      <c r="AX19" s="1641"/>
      <c r="AY19" s="1641"/>
      <c r="AZ19" s="1641"/>
      <c r="BA19" s="1641"/>
      <c r="BB19" s="1641"/>
      <c r="BC19" s="1641"/>
      <c r="BD19" s="1641"/>
      <c r="BE19" s="1641"/>
      <c r="BF19" s="1641"/>
      <c r="BG19" s="1641"/>
      <c r="BH19" s="1641"/>
      <c r="BI19" s="1641"/>
      <c r="BJ19" s="1641"/>
      <c r="BK19" s="1641"/>
      <c r="BL19" s="1641"/>
      <c r="BM19" s="1641"/>
      <c r="BN19" s="1641"/>
      <c r="BO19" s="1641"/>
      <c r="BP19" s="1641"/>
      <c r="BQ19" s="2877"/>
      <c r="BY19" s="1161">
        <v>0</v>
      </c>
    </row>
    <row s="1372" customFormat="1" customHeight="1" ht="22.5" hidden="1">
      <c r="L20" s="1335"/>
      <c r="M20" s="1368"/>
      <c r="N20" s="1368"/>
      <c r="O20" s="1373" t="s">
        <v>419</v>
      </c>
      <c r="P20" s="1368"/>
      <c r="Q20" s="1377"/>
      <c r="R20" s="1377"/>
      <c r="S20" s="735"/>
      <c r="Z20" s="1373"/>
      <c r="AB20" s="1373"/>
      <c r="AC20" s="1372"/>
      <c r="AH20" s="1373"/>
      <c r="AJ20" s="1373"/>
      <c r="AK20" s="1372"/>
      <c r="AL20" s="1372"/>
      <c r="AM20" s="1372"/>
      <c r="AN20" s="1372"/>
      <c r="AO20" s="1372"/>
      <c r="AP20" s="1373"/>
      <c r="AQ20" s="1372"/>
      <c r="AR20" s="1373"/>
      <c r="AS20" s="1372"/>
      <c r="AT20" s="1372"/>
      <c r="AU20" s="1372"/>
      <c r="AV20" s="1372"/>
      <c r="AW20" s="1372"/>
      <c r="AX20" s="1373"/>
      <c r="AY20" s="1372"/>
      <c r="AZ20" s="1373"/>
      <c r="BA20" s="1372"/>
      <c r="BB20" s="1372"/>
      <c r="BC20" s="1372"/>
      <c r="BD20" s="1372"/>
      <c r="BE20" s="1372"/>
      <c r="BF20" s="1373"/>
      <c r="BG20" s="1372"/>
      <c r="BH20" s="1373"/>
      <c r="BI20" s="1372"/>
      <c r="BJ20" s="1372"/>
      <c r="BK20" s="1372"/>
      <c r="BL20" s="1372"/>
      <c r="BM20" s="1372"/>
      <c r="BN20" s="1373"/>
      <c r="BO20" s="1372"/>
      <c r="BP20" s="1373"/>
      <c r="BQ20" s="2886"/>
      <c r="BT20" s="517"/>
      <c r="BU20" s="517"/>
      <c r="BV20" s="517"/>
      <c r="BW20" s="517"/>
      <c r="BX20" s="517"/>
      <c r="BY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1372"/>
      <c r="AT21" s="1372"/>
      <c r="AU21" s="1372"/>
      <c r="AV21" s="1372"/>
      <c r="AW21" s="1372"/>
      <c r="AX21" s="1372"/>
      <c r="AY21" s="1372"/>
      <c r="AZ21" s="1372"/>
      <c r="BA21" s="1372"/>
      <c r="BB21" s="1372"/>
      <c r="BC21" s="1372"/>
      <c r="BD21" s="1372"/>
      <c r="BE21" s="1372"/>
      <c r="BF21" s="1372"/>
      <c r="BG21" s="1372"/>
      <c r="BH21" s="1372"/>
      <c r="BI21" s="1372"/>
      <c r="BJ21" s="1372"/>
      <c r="BK21" s="1372"/>
      <c r="BL21" s="1372"/>
      <c r="BM21" s="1372"/>
      <c r="BN21" s="1372"/>
      <c r="BO21" s="1372"/>
      <c r="BP21" s="1372"/>
      <c r="BQ21" s="2886"/>
      <c r="BT21" s="517"/>
      <c r="BU21" s="517"/>
      <c r="BV21" s="517"/>
      <c r="BW21" s="517"/>
      <c r="BX21" s="517"/>
      <c r="BY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L22" s="1372"/>
      <c r="AM22" s="1372"/>
      <c r="AN22" s="1372"/>
      <c r="AO22" s="1372"/>
      <c r="AP22" s="1372"/>
      <c r="AQ22" s="1376" t="s">
        <v>422</v>
      </c>
      <c r="AR22" s="1372"/>
      <c r="AS22" s="1376" t="s">
        <v>423</v>
      </c>
      <c r="AT22" s="1372"/>
      <c r="AU22" s="1372"/>
      <c r="AV22" s="1372"/>
      <c r="AW22" s="1372"/>
      <c r="AX22" s="1372"/>
      <c r="AY22" s="1376" t="s">
        <v>422</v>
      </c>
      <c r="AZ22" s="1372"/>
      <c r="BA22" s="1376" t="s">
        <v>423</v>
      </c>
      <c r="BB22" s="1372"/>
      <c r="BC22" s="1372"/>
      <c r="BD22" s="1372"/>
      <c r="BE22" s="1372"/>
      <c r="BF22" s="1372"/>
      <c r="BG22" s="1376" t="s">
        <v>422</v>
      </c>
      <c r="BH22" s="1372"/>
      <c r="BI22" s="1376" t="s">
        <v>423</v>
      </c>
      <c r="BJ22" s="1372"/>
      <c r="BK22" s="1372"/>
      <c r="BL22" s="1372"/>
      <c r="BM22" s="1372"/>
      <c r="BN22" s="1372"/>
      <c r="BO22" s="1376" t="s">
        <v>422</v>
      </c>
      <c r="BP22" s="1372"/>
      <c r="BQ22" s="2887" t="s">
        <v>423</v>
      </c>
      <c r="BT22" s="517"/>
      <c r="BU22" s="517"/>
      <c r="BV22" s="517"/>
      <c r="BW22" s="517"/>
      <c r="BX22" s="517"/>
      <c r="BY22" s="1166">
        <v>0</v>
      </c>
    </row>
    <row customHeight="1" ht="14.25" hidden="1">
      <c r="O23" s="1370"/>
      <c r="AL23" s="1641"/>
      <c r="AM23" s="1641"/>
      <c r="AN23" s="1641"/>
      <c r="AO23" s="1641"/>
      <c r="AP23" s="1641"/>
      <c r="AQ23" s="1641"/>
      <c r="AR23" s="1641"/>
      <c r="AS23" s="1641"/>
      <c r="AT23" s="1641"/>
      <c r="AU23" s="1641"/>
      <c r="AV23" s="1641"/>
      <c r="AW23" s="1641"/>
      <c r="AX23" s="1641"/>
      <c r="AY23" s="1641"/>
      <c r="AZ23" s="1641"/>
      <c r="BA23" s="1641"/>
      <c r="BB23" s="1641"/>
      <c r="BC23" s="1641"/>
      <c r="BD23" s="1641"/>
      <c r="BE23" s="1641"/>
      <c r="BF23" s="1641"/>
      <c r="BG23" s="1641"/>
      <c r="BH23" s="1641"/>
      <c r="BI23" s="1641"/>
      <c r="BJ23" s="1641"/>
      <c r="BK23" s="1641"/>
      <c r="BL23" s="1641"/>
      <c r="BM23" s="1641"/>
      <c r="BN23" s="1641"/>
      <c r="BO23" s="1641"/>
      <c r="BP23" s="1641"/>
      <c r="BQ23" s="2877"/>
      <c r="BY23" s="1161">
        <v>0</v>
      </c>
    </row>
    <row customHeight="1" ht="14.25" hidden="1">
      <c r="O24" s="1370"/>
      <c r="AL24" s="1641"/>
      <c r="AM24" s="1641"/>
      <c r="AN24" s="1641"/>
      <c r="AO24" s="1641"/>
      <c r="AP24" s="1641"/>
      <c r="AQ24" s="1641"/>
      <c r="AR24" s="1641"/>
      <c r="AS24" s="1641"/>
      <c r="AT24" s="1641"/>
      <c r="AU24" s="1641"/>
      <c r="AV24" s="1641"/>
      <c r="AW24" s="1641"/>
      <c r="AX24" s="1641"/>
      <c r="AY24" s="1641"/>
      <c r="AZ24" s="1641"/>
      <c r="BA24" s="1641"/>
      <c r="BB24" s="1641"/>
      <c r="BC24" s="1641"/>
      <c r="BD24" s="1641"/>
      <c r="BE24" s="1641"/>
      <c r="BF24" s="1641"/>
      <c r="BG24" s="1641"/>
      <c r="BH24" s="1641"/>
      <c r="BI24" s="1641"/>
      <c r="BJ24" s="1641"/>
      <c r="BK24" s="1641"/>
      <c r="BL24" s="1641"/>
      <c r="BM24" s="1641"/>
      <c r="BN24" s="1641"/>
      <c r="BO24" s="1641"/>
      <c r="BP24" s="1641"/>
      <c r="BQ24" s="2877"/>
      <c r="BY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1641"/>
      <c r="AT25" s="1641"/>
      <c r="AU25" s="1641"/>
      <c r="AV25" s="1641"/>
      <c r="AW25" s="1641"/>
      <c r="AX25" s="1641"/>
      <c r="AY25" s="1641"/>
      <c r="AZ25" s="1641"/>
      <c r="BA25" s="1641"/>
      <c r="BB25" s="1641"/>
      <c r="BC25" s="1641"/>
      <c r="BD25" s="1641"/>
      <c r="BE25" s="1641"/>
      <c r="BF25" s="1641"/>
      <c r="BG25" s="1641"/>
      <c r="BH25" s="1641"/>
      <c r="BI25" s="1641"/>
      <c r="BJ25" s="1641"/>
      <c r="BK25" s="1641"/>
      <c r="BL25" s="1641"/>
      <c r="BM25" s="1641"/>
      <c r="BN25" s="1641"/>
      <c r="BO25" s="1641"/>
      <c r="BP25" s="1641"/>
      <c r="BQ25" s="2877"/>
      <c r="BY25" s="1161">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L26" s="2254"/>
      <c r="AM26" s="2254"/>
      <c r="AN26" s="2254"/>
      <c r="AO26" s="2254"/>
      <c r="AP26" s="2254"/>
      <c r="AQ26" s="2254"/>
      <c r="AR26" s="2254"/>
      <c r="AS26" s="2254"/>
      <c r="AT26" s="2254"/>
      <c r="AU26" s="2254"/>
      <c r="AV26" s="2254"/>
      <c r="AW26" s="2254"/>
      <c r="AX26" s="2254"/>
      <c r="AY26" s="2254"/>
      <c r="AZ26" s="2254"/>
      <c r="BA26" s="2254"/>
      <c r="BB26" s="2254"/>
      <c r="BC26" s="2254"/>
      <c r="BD26" s="2254"/>
      <c r="BE26" s="2254"/>
      <c r="BF26" s="2254"/>
      <c r="BG26" s="2254"/>
      <c r="BH26" s="2254"/>
      <c r="BI26" s="2254"/>
      <c r="BJ26" s="2254"/>
      <c r="BK26" s="2254"/>
      <c r="BL26" s="2254"/>
      <c r="BM26" s="2254"/>
      <c r="BN26" s="2254"/>
      <c r="BO26" s="2254"/>
      <c r="BP26" s="2254"/>
      <c r="BQ26" s="2888"/>
      <c r="BY26" s="1161">
        <v>14</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255"/>
      <c r="AT27" s="2255"/>
      <c r="AU27" s="2255"/>
      <c r="AV27" s="2255"/>
      <c r="AW27" s="2255"/>
      <c r="AX27" s="2255"/>
      <c r="AY27" s="2255"/>
      <c r="AZ27" s="2255"/>
      <c r="BA27" s="2255"/>
      <c r="BB27" s="2255"/>
      <c r="BC27" s="2255"/>
      <c r="BD27" s="2255"/>
      <c r="BE27" s="2255"/>
      <c r="BF27" s="2255"/>
      <c r="BG27" s="2255"/>
      <c r="BH27" s="2255"/>
      <c r="BI27" s="2255"/>
      <c r="BJ27" s="2255"/>
      <c r="BK27" s="2255"/>
      <c r="BL27" s="2255"/>
      <c r="BM27" s="2255"/>
      <c r="BN27" s="2255"/>
      <c r="BO27" s="2255"/>
      <c r="BP27" s="2255"/>
      <c r="BQ27" s="2889"/>
      <c r="BY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8"/>
      <c r="BD28" s="328"/>
      <c r="BE28" s="328"/>
      <c r="BF28" s="328"/>
      <c r="BG28" s="328"/>
      <c r="BH28" s="328"/>
      <c r="BI28" s="328"/>
      <c r="BJ28" s="328"/>
      <c r="BK28" s="328"/>
      <c r="BL28" s="328"/>
      <c r="BM28" s="328"/>
      <c r="BN28" s="328"/>
      <c r="BO28" s="328"/>
      <c r="BP28" s="328"/>
      <c r="BQ28" s="2890"/>
      <c r="BR28" s="515"/>
      <c r="BY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2257" t="str">
        <f>IF(TITLE_NAME_OR_PR_CHANGE="",IF(TITLE_NAME_OR_PR="","",TITLE_NAME_OR_PR),TITLE_NAME_OR_PR_CHANGE)</f>
        <v/>
      </c>
      <c r="AM29" s="2257"/>
      <c r="AN29" s="2257"/>
      <c r="AO29" s="2257"/>
      <c r="AP29" s="2257"/>
      <c r="AQ29" s="2257"/>
      <c r="AR29" s="2257"/>
      <c r="AS29" s="1641"/>
      <c r="AT29" s="2257" t="str">
        <f>IF(TITLE_NAME_OR_PR_CHANGE="",IF(TITLE_NAME_OR_PR="","",TITLE_NAME_OR_PR),TITLE_NAME_OR_PR_CHANGE)</f>
        <v/>
      </c>
      <c r="AU29" s="2257"/>
      <c r="AV29" s="2257"/>
      <c r="AW29" s="2257"/>
      <c r="AX29" s="2257"/>
      <c r="AY29" s="2257"/>
      <c r="AZ29" s="2257"/>
      <c r="BA29" s="1641"/>
      <c r="BB29" s="2257" t="str">
        <f>IF(TITLE_NAME_OR_PR_CHANGE="",IF(TITLE_NAME_OR_PR="","",TITLE_NAME_OR_PR),TITLE_NAME_OR_PR_CHANGE)</f>
        <v/>
      </c>
      <c r="BC29" s="2257"/>
      <c r="BD29" s="2257"/>
      <c r="BE29" s="2257"/>
      <c r="BF29" s="2257"/>
      <c r="BG29" s="2257"/>
      <c r="BH29" s="2257"/>
      <c r="BI29" s="1641"/>
      <c r="BJ29" s="2257" t="str">
        <f>IF(TITLE_NAME_OR_PR_CHANGE="",IF(TITLE_NAME_OR_PR="","",TITLE_NAME_OR_PR),TITLE_NAME_OR_PR_CHANGE)</f>
        <v/>
      </c>
      <c r="BK29" s="2257"/>
      <c r="BL29" s="2257"/>
      <c r="BM29" s="2257"/>
      <c r="BN29" s="2257"/>
      <c r="BO29" s="2257"/>
      <c r="BP29" s="2257"/>
      <c r="BQ29" s="2877"/>
      <c r="BR29" s="332"/>
      <c r="BS29" s="286"/>
      <c r="BT29" s="374"/>
      <c r="BU29" s="374"/>
      <c r="BV29" s="374"/>
      <c r="BW29" s="374"/>
      <c r="BX29" s="374"/>
      <c r="B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2270" t="str">
        <f>IF(TITLE_DATE_PR_CHANGE="",IF(TITLE_DATE_PR="","",TITLE_DATE_PR),TITLE_DATE_PR_CHANGE)</f>
        <v>45989</v>
      </c>
      <c r="AM30" s="2270"/>
      <c r="AN30" s="2270"/>
      <c r="AO30" s="2270"/>
      <c r="AP30" s="2270"/>
      <c r="AQ30" s="2270"/>
      <c r="AR30" s="2270"/>
      <c r="AS30" s="1641"/>
      <c r="AT30" s="2270" t="str">
        <f>IF(TITLE_DATE_PR_CHANGE="",IF(TITLE_DATE_PR="","",TITLE_DATE_PR),TITLE_DATE_PR_CHANGE)</f>
        <v>45989</v>
      </c>
      <c r="AU30" s="2270"/>
      <c r="AV30" s="2270"/>
      <c r="AW30" s="2270"/>
      <c r="AX30" s="2270"/>
      <c r="AY30" s="2270"/>
      <c r="AZ30" s="2270"/>
      <c r="BA30" s="1641"/>
      <c r="BB30" s="2270" t="str">
        <f>IF(TITLE_DATE_PR_CHANGE="",IF(TITLE_DATE_PR="","",TITLE_DATE_PR),TITLE_DATE_PR_CHANGE)</f>
        <v>45989</v>
      </c>
      <c r="BC30" s="2270"/>
      <c r="BD30" s="2270"/>
      <c r="BE30" s="2270"/>
      <c r="BF30" s="2270"/>
      <c r="BG30" s="2270"/>
      <c r="BH30" s="2270"/>
      <c r="BI30" s="1641"/>
      <c r="BJ30" s="2270" t="str">
        <f>IF(TITLE_DATE_PR_CHANGE="",IF(TITLE_DATE_PR="","",TITLE_DATE_PR),TITLE_DATE_PR_CHANGE)</f>
        <v>45989</v>
      </c>
      <c r="BK30" s="2270"/>
      <c r="BL30" s="2270"/>
      <c r="BM30" s="2270"/>
      <c r="BN30" s="2270"/>
      <c r="BO30" s="2270"/>
      <c r="BP30" s="2270"/>
      <c r="BQ30" s="2877"/>
      <c r="BR30" s="332"/>
      <c r="BS30" s="286"/>
      <c r="BT30" s="374"/>
      <c r="BU30" s="374"/>
      <c r="BV30" s="374"/>
      <c r="BW30" s="374"/>
      <c r="BX30" s="374"/>
      <c r="BY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1191</v>
      </c>
      <c r="W31" s="2257"/>
      <c r="X31" s="2257"/>
      <c r="Y31" s="2257"/>
      <c r="Z31" s="2257"/>
      <c r="AA31" s="2257"/>
      <c r="AB31" s="2257"/>
      <c r="AC31" s="332"/>
      <c r="AD31" s="2257" t="str">
        <f>IF(TITLE_NUMBER_PR_CHANGE="",IF(TITLE_NUMBER_PR="","",TITLE_NUMBER_PR),TITLE_NUMBER_PR_CHANGE)</f>
        <v>1191</v>
      </c>
      <c r="AE31" s="2257"/>
      <c r="AF31" s="2257"/>
      <c r="AG31" s="2257"/>
      <c r="AH31" s="2257"/>
      <c r="AI31" s="2257"/>
      <c r="AJ31" s="2257"/>
      <c r="AK31" s="332"/>
      <c r="AL31" s="2257" t="str">
        <f>IF(TITLE_NUMBER_PR_CHANGE="",IF(TITLE_NUMBER_PR="","",TITLE_NUMBER_PR),TITLE_NUMBER_PR_CHANGE)</f>
        <v>1191</v>
      </c>
      <c r="AM31" s="2257"/>
      <c r="AN31" s="2257"/>
      <c r="AO31" s="2257"/>
      <c r="AP31" s="2257"/>
      <c r="AQ31" s="2257"/>
      <c r="AR31" s="2257"/>
      <c r="AS31" s="1641"/>
      <c r="AT31" s="2257" t="str">
        <f>IF(TITLE_NUMBER_PR_CHANGE="",IF(TITLE_NUMBER_PR="","",TITLE_NUMBER_PR),TITLE_NUMBER_PR_CHANGE)</f>
        <v>1191</v>
      </c>
      <c r="AU31" s="2257"/>
      <c r="AV31" s="2257"/>
      <c r="AW31" s="2257"/>
      <c r="AX31" s="2257"/>
      <c r="AY31" s="2257"/>
      <c r="AZ31" s="2257"/>
      <c r="BA31" s="1641"/>
      <c r="BB31" s="2257" t="str">
        <f>IF(TITLE_NUMBER_PR_CHANGE="",IF(TITLE_NUMBER_PR="","",TITLE_NUMBER_PR),TITLE_NUMBER_PR_CHANGE)</f>
        <v>1191</v>
      </c>
      <c r="BC31" s="2257"/>
      <c r="BD31" s="2257"/>
      <c r="BE31" s="2257"/>
      <c r="BF31" s="2257"/>
      <c r="BG31" s="2257"/>
      <c r="BH31" s="2257"/>
      <c r="BI31" s="1641"/>
      <c r="BJ31" s="2257" t="str">
        <f>IF(TITLE_NUMBER_PR_CHANGE="",IF(TITLE_NUMBER_PR="","",TITLE_NUMBER_PR),TITLE_NUMBER_PR_CHANGE)</f>
        <v>1191</v>
      </c>
      <c r="BK31" s="2257"/>
      <c r="BL31" s="2257"/>
      <c r="BM31" s="2257"/>
      <c r="BN31" s="2257"/>
      <c r="BO31" s="2257"/>
      <c r="BP31" s="2257"/>
      <c r="BQ31" s="2877"/>
      <c r="BR31" s="332"/>
      <c r="BS31" s="286"/>
      <c r="BT31" s="374"/>
      <c r="BU31" s="374"/>
      <c r="BV31" s="374"/>
      <c r="BW31" s="374"/>
      <c r="BX31" s="374"/>
      <c r="BY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2257" t="str">
        <f>IF(TITLE_IST_PUB_CHANGE="",IF(TITLE_IST_PUB="","",TITLE_IST_PUB),TITLE_IST_PUB_CHANGE)</f>
        <v/>
      </c>
      <c r="AM32" s="2257"/>
      <c r="AN32" s="2257"/>
      <c r="AO32" s="2257"/>
      <c r="AP32" s="2257"/>
      <c r="AQ32" s="2257"/>
      <c r="AR32" s="2257"/>
      <c r="AS32" s="1641"/>
      <c r="AT32" s="2257" t="str">
        <f>IF(TITLE_IST_PUB_CHANGE="",IF(TITLE_IST_PUB="","",TITLE_IST_PUB),TITLE_IST_PUB_CHANGE)</f>
        <v/>
      </c>
      <c r="AU32" s="2257"/>
      <c r="AV32" s="2257"/>
      <c r="AW32" s="2257"/>
      <c r="AX32" s="2257"/>
      <c r="AY32" s="2257"/>
      <c r="AZ32" s="2257"/>
      <c r="BA32" s="1641"/>
      <c r="BB32" s="2257" t="str">
        <f>IF(TITLE_IST_PUB_CHANGE="",IF(TITLE_IST_PUB="","",TITLE_IST_PUB),TITLE_IST_PUB_CHANGE)</f>
        <v/>
      </c>
      <c r="BC32" s="2257"/>
      <c r="BD32" s="2257"/>
      <c r="BE32" s="2257"/>
      <c r="BF32" s="2257"/>
      <c r="BG32" s="2257"/>
      <c r="BH32" s="2257"/>
      <c r="BI32" s="1641"/>
      <c r="BJ32" s="2257" t="str">
        <f>IF(TITLE_IST_PUB_CHANGE="",IF(TITLE_IST_PUB="","",TITLE_IST_PUB),TITLE_IST_PUB_CHANGE)</f>
        <v/>
      </c>
      <c r="BK32" s="2257"/>
      <c r="BL32" s="2257"/>
      <c r="BM32" s="2257"/>
      <c r="BN32" s="2257"/>
      <c r="BO32" s="2257"/>
      <c r="BP32" s="2257"/>
      <c r="BQ32" s="2877"/>
      <c r="BR32" s="332"/>
      <c r="BS32" s="286"/>
      <c r="BT32" s="374"/>
      <c r="BU32" s="374"/>
      <c r="BV32" s="374"/>
      <c r="BW32" s="374"/>
      <c r="BX32" s="374"/>
      <c r="BY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8"/>
      <c r="BE33" s="328"/>
      <c r="BF33" s="328"/>
      <c r="BG33" s="328"/>
      <c r="BH33" s="328"/>
      <c r="BI33" s="328"/>
      <c r="BJ33" s="328"/>
      <c r="BK33" s="328"/>
      <c r="BL33" s="328"/>
      <c r="BM33" s="328"/>
      <c r="BN33" s="328"/>
      <c r="BO33" s="328"/>
      <c r="BP33" s="328"/>
      <c r="BQ33" s="2890"/>
      <c r="BR33" s="515"/>
      <c r="BY33" s="1161">
        <v>0</v>
      </c>
    </row>
    <row s="1859" customFormat="1" customHeight="1" ht="18.75">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2270" t="str">
        <f>IF(TITLE_DATE_PR_CHANGE="",IF(TITLE_DATE_PR="","",TITLE_DATE_PR),TITLE_DATE_PR_CHANGE)</f>
        <v>45989</v>
      </c>
      <c r="AM34" s="2270"/>
      <c r="AN34" s="2270"/>
      <c r="AO34" s="2270"/>
      <c r="AP34" s="2270"/>
      <c r="AQ34" s="2270"/>
      <c r="AR34" s="2270"/>
      <c r="AS34" s="1641"/>
      <c r="AT34" s="2270" t="str">
        <f>IF(TITLE_DATE_PR_CHANGE="",IF(TITLE_DATE_PR="","",TITLE_DATE_PR),TITLE_DATE_PR_CHANGE)</f>
        <v>45989</v>
      </c>
      <c r="AU34" s="2270"/>
      <c r="AV34" s="2270"/>
      <c r="AW34" s="2270"/>
      <c r="AX34" s="2270"/>
      <c r="AY34" s="2270"/>
      <c r="AZ34" s="2270"/>
      <c r="BA34" s="1641"/>
      <c r="BB34" s="2270" t="str">
        <f>IF(TITLE_DATE_PR_CHANGE="",IF(TITLE_DATE_PR="","",TITLE_DATE_PR),TITLE_DATE_PR_CHANGE)</f>
        <v>45989</v>
      </c>
      <c r="BC34" s="2270"/>
      <c r="BD34" s="2270"/>
      <c r="BE34" s="2270"/>
      <c r="BF34" s="2270"/>
      <c r="BG34" s="2270"/>
      <c r="BH34" s="2270"/>
      <c r="BI34" s="1641"/>
      <c r="BJ34" s="2270" t="str">
        <f>IF(TITLE_DATE_PR_CHANGE="",IF(TITLE_DATE_PR="","",TITLE_DATE_PR),TITLE_DATE_PR_CHANGE)</f>
        <v>45989</v>
      </c>
      <c r="BK34" s="2270"/>
      <c r="BL34" s="2270"/>
      <c r="BM34" s="2270"/>
      <c r="BN34" s="2270"/>
      <c r="BO34" s="2270"/>
      <c r="BP34" s="2270"/>
      <c r="BQ34" s="2877"/>
      <c r="BR34" s="332"/>
      <c r="BS34" s="286"/>
      <c r="BT34" s="374"/>
      <c r="BU34" s="374"/>
      <c r="BV34" s="374"/>
      <c r="BW34" s="374"/>
      <c r="BX34" s="374"/>
      <c r="BY34" s="424">
        <v>0</v>
      </c>
    </row>
    <row s="1859" customFormat="1" customHeight="1" ht="18.75">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1191</v>
      </c>
      <c r="W35" s="2257"/>
      <c r="X35" s="2257"/>
      <c r="Y35" s="2257"/>
      <c r="Z35" s="2257"/>
      <c r="AA35" s="2257"/>
      <c r="AB35" s="2257"/>
      <c r="AC35" s="332"/>
      <c r="AD35" s="2257" t="str">
        <f>IF(TITLE_NUMBER_PR_CHANGE="",IF(TITLE_NUMBER_PR="","",TITLE_NUMBER_PR),TITLE_NUMBER_PR_CHANGE)</f>
        <v>1191</v>
      </c>
      <c r="AE35" s="2257"/>
      <c r="AF35" s="2257"/>
      <c r="AG35" s="2257"/>
      <c r="AH35" s="2257"/>
      <c r="AI35" s="2257"/>
      <c r="AJ35" s="2257"/>
      <c r="AK35" s="332"/>
      <c r="AL35" s="2257" t="str">
        <f>IF(TITLE_NUMBER_PR_CHANGE="",IF(TITLE_NUMBER_PR="","",TITLE_NUMBER_PR),TITLE_NUMBER_PR_CHANGE)</f>
        <v>1191</v>
      </c>
      <c r="AM35" s="2257"/>
      <c r="AN35" s="2257"/>
      <c r="AO35" s="2257"/>
      <c r="AP35" s="2257"/>
      <c r="AQ35" s="2257"/>
      <c r="AR35" s="2257"/>
      <c r="AS35" s="1641"/>
      <c r="AT35" s="2257" t="str">
        <f>IF(TITLE_NUMBER_PR_CHANGE="",IF(TITLE_NUMBER_PR="","",TITLE_NUMBER_PR),TITLE_NUMBER_PR_CHANGE)</f>
        <v>1191</v>
      </c>
      <c r="AU35" s="2257"/>
      <c r="AV35" s="2257"/>
      <c r="AW35" s="2257"/>
      <c r="AX35" s="2257"/>
      <c r="AY35" s="2257"/>
      <c r="AZ35" s="2257"/>
      <c r="BA35" s="1641"/>
      <c r="BB35" s="2257" t="str">
        <f>IF(TITLE_NUMBER_PR_CHANGE="",IF(TITLE_NUMBER_PR="","",TITLE_NUMBER_PR),TITLE_NUMBER_PR_CHANGE)</f>
        <v>1191</v>
      </c>
      <c r="BC35" s="2257"/>
      <c r="BD35" s="2257"/>
      <c r="BE35" s="2257"/>
      <c r="BF35" s="2257"/>
      <c r="BG35" s="2257"/>
      <c r="BH35" s="2257"/>
      <c r="BI35" s="1641"/>
      <c r="BJ35" s="2257" t="str">
        <f>IF(TITLE_NUMBER_PR_CHANGE="",IF(TITLE_NUMBER_PR="","",TITLE_NUMBER_PR),TITLE_NUMBER_PR_CHANGE)</f>
        <v>1191</v>
      </c>
      <c r="BK35" s="2257"/>
      <c r="BL35" s="2257"/>
      <c r="BM35" s="2257"/>
      <c r="BN35" s="2257"/>
      <c r="BO35" s="2257"/>
      <c r="BP35" s="2257"/>
      <c r="BQ35" s="2877"/>
      <c r="BR35" s="332"/>
      <c r="BS35" s="286"/>
      <c r="BT35" s="374"/>
      <c r="BU35" s="374"/>
      <c r="BV35" s="374"/>
      <c r="BW35" s="374"/>
      <c r="BX35" s="374"/>
      <c r="BY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L36" s="1641"/>
      <c r="AM36" s="1641"/>
      <c r="AN36" s="1641"/>
      <c r="AO36" s="1641"/>
      <c r="AP36" s="1641"/>
      <c r="AQ36" s="1641"/>
      <c r="AR36" s="1641"/>
      <c r="AS36" s="1648" t="s">
        <v>429</v>
      </c>
      <c r="AT36" s="1641"/>
      <c r="AU36" s="1641"/>
      <c r="AV36" s="1641"/>
      <c r="AW36" s="1641"/>
      <c r="AX36" s="1641"/>
      <c r="AY36" s="1641"/>
      <c r="AZ36" s="1641"/>
      <c r="BA36" s="1648" t="s">
        <v>429</v>
      </c>
      <c r="BB36" s="1641"/>
      <c r="BC36" s="1641"/>
      <c r="BD36" s="1641"/>
      <c r="BE36" s="1641"/>
      <c r="BF36" s="1641"/>
      <c r="BG36" s="1641"/>
      <c r="BH36" s="1641"/>
      <c r="BI36" s="1648" t="s">
        <v>429</v>
      </c>
      <c r="BJ36" s="1641"/>
      <c r="BK36" s="1641"/>
      <c r="BL36" s="1641"/>
      <c r="BM36" s="1641"/>
      <c r="BN36" s="1641"/>
      <c r="BO36" s="1641"/>
      <c r="BP36" s="1641"/>
      <c r="BQ36" s="2891" t="s">
        <v>429</v>
      </c>
      <c r="BT36" s="374"/>
      <c r="BU36" s="374"/>
      <c r="BV36" s="374"/>
      <c r="BW36" s="374"/>
      <c r="BX36" s="374"/>
      <c r="BY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450</v>
      </c>
      <c r="AM37" s="2258"/>
      <c r="AN37" s="2258"/>
      <c r="AO37" s="2258"/>
      <c r="AP37" s="2258"/>
      <c r="AQ37" s="2258"/>
      <c r="AR37" s="2258"/>
      <c r="AS37" s="2258"/>
      <c r="AT37" s="2258" t="s">
        <v>450</v>
      </c>
      <c r="AU37" s="2258"/>
      <c r="AV37" s="2258"/>
      <c r="AW37" s="2258"/>
      <c r="AX37" s="2258"/>
      <c r="AY37" s="2258"/>
      <c r="AZ37" s="2258"/>
      <c r="BA37" s="2258"/>
      <c r="BB37" s="2258" t="s">
        <v>450</v>
      </c>
      <c r="BC37" s="2258"/>
      <c r="BD37" s="2258"/>
      <c r="BE37" s="2258"/>
      <c r="BF37" s="2258"/>
      <c r="BG37" s="2258"/>
      <c r="BH37" s="2258"/>
      <c r="BI37" s="2258"/>
      <c r="BJ37" s="2258" t="s">
        <v>450</v>
      </c>
      <c r="BK37" s="2258"/>
      <c r="BL37" s="2258"/>
      <c r="BM37" s="2258"/>
      <c r="BN37" s="2258"/>
      <c r="BO37" s="2258"/>
      <c r="BP37" s="2258"/>
      <c r="BQ37" s="2892"/>
      <c r="BY37" s="1161">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318" t="s">
        <v>305</v>
      </c>
      <c r="AM38" s="2318"/>
      <c r="AN38" s="2318"/>
      <c r="AO38" s="2318"/>
      <c r="AP38" s="2318"/>
      <c r="AQ38" s="2318"/>
      <c r="AR38" s="2318"/>
      <c r="AS38" s="2318"/>
      <c r="AT38" s="2318" t="s">
        <v>305</v>
      </c>
      <c r="AU38" s="2318"/>
      <c r="AV38" s="2318"/>
      <c r="AW38" s="2318"/>
      <c r="AX38" s="2318"/>
      <c r="AY38" s="2318"/>
      <c r="AZ38" s="2318"/>
      <c r="BA38" s="2318"/>
      <c r="BB38" s="2318" t="s">
        <v>305</v>
      </c>
      <c r="BC38" s="2318"/>
      <c r="BD38" s="2318"/>
      <c r="BE38" s="2318"/>
      <c r="BF38" s="2318"/>
      <c r="BG38" s="2318"/>
      <c r="BH38" s="2318"/>
      <c r="BI38" s="2318"/>
      <c r="BJ38" s="2318" t="s">
        <v>305</v>
      </c>
      <c r="BK38" s="2318"/>
      <c r="BL38" s="2318"/>
      <c r="BM38" s="2318"/>
      <c r="BN38" s="2318"/>
      <c r="BO38" s="2318"/>
      <c r="BP38" s="2318"/>
      <c r="BQ38" s="2893"/>
      <c r="BR38" s="2133"/>
      <c r="BS38" s="2133"/>
      <c r="BY38" s="1161"/>
    </row>
    <row customHeight="1" ht="15">
      <c r="Q39" s="382"/>
      <c r="R39" s="382"/>
      <c r="S39" s="2279" t="s">
        <v>89</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405" t="s">
        <v>431</v>
      </c>
      <c r="AM39" s="2406"/>
      <c r="AN39" s="2406"/>
      <c r="AO39" s="2406"/>
      <c r="AP39" s="2406"/>
      <c r="AQ39" s="2406"/>
      <c r="AR39" s="2407"/>
      <c r="AS39" s="2283" t="s">
        <v>432</v>
      </c>
      <c r="AT39" s="2405" t="s">
        <v>431</v>
      </c>
      <c r="AU39" s="2406"/>
      <c r="AV39" s="2406"/>
      <c r="AW39" s="2406"/>
      <c r="AX39" s="2406"/>
      <c r="AY39" s="2406"/>
      <c r="AZ39" s="2407"/>
      <c r="BA39" s="2283" t="s">
        <v>432</v>
      </c>
      <c r="BB39" s="2405" t="s">
        <v>431</v>
      </c>
      <c r="BC39" s="2406"/>
      <c r="BD39" s="2406"/>
      <c r="BE39" s="2406"/>
      <c r="BF39" s="2406"/>
      <c r="BG39" s="2406"/>
      <c r="BH39" s="2407"/>
      <c r="BI39" s="2283" t="s">
        <v>432</v>
      </c>
      <c r="BJ39" s="2405" t="s">
        <v>431</v>
      </c>
      <c r="BK39" s="2406"/>
      <c r="BL39" s="2406"/>
      <c r="BM39" s="2406"/>
      <c r="BN39" s="2406"/>
      <c r="BO39" s="2406"/>
      <c r="BP39" s="2407"/>
      <c r="BQ39" s="2894" t="s">
        <v>432</v>
      </c>
      <c r="BR39" s="2286" t="s">
        <v>434</v>
      </c>
      <c r="BS39" s="2133"/>
      <c r="BY39" s="1161">
        <v>14</v>
      </c>
    </row>
    <row customHeight="1" ht="36">
      <c r="Q40" s="382"/>
      <c r="R40" s="382"/>
      <c r="S40" s="2279"/>
      <c r="T40" s="2215"/>
      <c r="U40" s="1037"/>
      <c r="V40" s="2266" t="s">
        <v>435</v>
      </c>
      <c r="W40" s="2289" t="s">
        <v>436</v>
      </c>
      <c r="X40" s="2268" t="s">
        <v>437</v>
      </c>
      <c r="Y40" s="2269"/>
      <c r="Z40" s="2268" t="s">
        <v>451</v>
      </c>
      <c r="AA40" s="2275"/>
      <c r="AB40" s="2269"/>
      <c r="AC40" s="2284"/>
      <c r="AD40" s="2266" t="s">
        <v>435</v>
      </c>
      <c r="AE40" s="2289" t="s">
        <v>436</v>
      </c>
      <c r="AF40" s="2268" t="s">
        <v>437</v>
      </c>
      <c r="AG40" s="2269"/>
      <c r="AH40" s="2268" t="s">
        <v>438</v>
      </c>
      <c r="AI40" s="2275"/>
      <c r="AJ40" s="2269"/>
      <c r="AK40" s="2284"/>
      <c r="AL40" s="2266" t="s">
        <v>435</v>
      </c>
      <c r="AM40" s="2616" t="s">
        <v>436</v>
      </c>
      <c r="AN40" s="2268" t="s">
        <v>437</v>
      </c>
      <c r="AO40" s="2269"/>
      <c r="AP40" s="2268" t="s">
        <v>451</v>
      </c>
      <c r="AQ40" s="2275"/>
      <c r="AR40" s="2269"/>
      <c r="AS40" s="2284"/>
      <c r="AT40" s="2266" t="s">
        <v>435</v>
      </c>
      <c r="AU40" s="2616" t="s">
        <v>436</v>
      </c>
      <c r="AV40" s="2268" t="s">
        <v>437</v>
      </c>
      <c r="AW40" s="2269"/>
      <c r="AX40" s="2268" t="s">
        <v>451</v>
      </c>
      <c r="AY40" s="2275"/>
      <c r="AZ40" s="2269"/>
      <c r="BA40" s="2284"/>
      <c r="BB40" s="2266" t="s">
        <v>435</v>
      </c>
      <c r="BC40" s="2616" t="s">
        <v>436</v>
      </c>
      <c r="BD40" s="2268" t="s">
        <v>437</v>
      </c>
      <c r="BE40" s="2269"/>
      <c r="BF40" s="2268" t="s">
        <v>451</v>
      </c>
      <c r="BG40" s="2275"/>
      <c r="BH40" s="2269"/>
      <c r="BI40" s="2284"/>
      <c r="BJ40" s="2266" t="s">
        <v>435</v>
      </c>
      <c r="BK40" s="2616" t="s">
        <v>436</v>
      </c>
      <c r="BL40" s="2268" t="s">
        <v>437</v>
      </c>
      <c r="BM40" s="2269"/>
      <c r="BN40" s="2268" t="s">
        <v>451</v>
      </c>
      <c r="BO40" s="2275"/>
      <c r="BP40" s="2269"/>
      <c r="BQ40" s="2895"/>
      <c r="BR40" s="2287"/>
      <c r="BS40" s="2133"/>
      <c r="BY40" s="1161">
        <v>34</v>
      </c>
    </row>
    <row customHeight="1" ht="36">
      <c r="A41" s="1376"/>
      <c r="B41" s="1376" t="s">
        <v>136</v>
      </c>
      <c r="C41" s="1376" t="s">
        <v>137</v>
      </c>
      <c r="D41" s="1376" t="s">
        <v>138</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67"/>
      <c r="AM41" s="2290"/>
      <c r="AN41" s="2583" t="s">
        <v>446</v>
      </c>
      <c r="AO41" s="2583" t="s">
        <v>447</v>
      </c>
      <c r="AP41" s="2583" t="s">
        <v>448</v>
      </c>
      <c r="AQ41" s="2276" t="s">
        <v>449</v>
      </c>
      <c r="AR41" s="2277"/>
      <c r="AS41" s="2285"/>
      <c r="AT41" s="2267"/>
      <c r="AU41" s="2290"/>
      <c r="AV41" s="2583" t="s">
        <v>446</v>
      </c>
      <c r="AW41" s="2583" t="s">
        <v>447</v>
      </c>
      <c r="AX41" s="2583" t="s">
        <v>448</v>
      </c>
      <c r="AY41" s="2276" t="s">
        <v>449</v>
      </c>
      <c r="AZ41" s="2277"/>
      <c r="BA41" s="2285"/>
      <c r="BB41" s="2267"/>
      <c r="BC41" s="2290"/>
      <c r="BD41" s="2583" t="s">
        <v>446</v>
      </c>
      <c r="BE41" s="2583" t="s">
        <v>447</v>
      </c>
      <c r="BF41" s="2583" t="s">
        <v>448</v>
      </c>
      <c r="BG41" s="2276" t="s">
        <v>449</v>
      </c>
      <c r="BH41" s="2277"/>
      <c r="BI41" s="2285"/>
      <c r="BJ41" s="2267"/>
      <c r="BK41" s="2290"/>
      <c r="BL41" s="2583" t="s">
        <v>446</v>
      </c>
      <c r="BM41" s="2583" t="s">
        <v>447</v>
      </c>
      <c r="BN41" s="2583" t="s">
        <v>448</v>
      </c>
      <c r="BO41" s="2276" t="s">
        <v>449</v>
      </c>
      <c r="BP41" s="2277"/>
      <c r="BQ41" s="2896"/>
      <c r="BR41" s="2288"/>
      <c r="BS41" s="2133"/>
      <c r="BY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278"/>
      <c r="AN42" s="2278">
        <f>OFFSET(AN42,0,-1)+1</f>
        <v>1</v>
      </c>
      <c r="AO42" s="2278">
        <f>OFFSET(AO42,0,-1)+1</f>
        <v>2</v>
      </c>
      <c r="AP42" s="2278">
        <f>OFFSET(AP42,0,-1)+1</f>
        <v>3</v>
      </c>
      <c r="AQ42" s="2278">
        <f>OFFSET(AQ42,0,-1)+1</f>
        <v>4</v>
      </c>
      <c r="AR42" s="2278"/>
      <c r="AS42" s="2278">
        <f>OFFSET(AS42,0,-2)+1</f>
        <v>5</v>
      </c>
      <c r="AT42" s="2278">
        <f>OFFSET(AT42,0,-1)+1</f>
        <v>6</v>
      </c>
      <c r="AU42" s="2278"/>
      <c r="AV42" s="2278">
        <f>OFFSET(AV42,0,-1)+1</f>
        <v>1</v>
      </c>
      <c r="AW42" s="2278">
        <f>OFFSET(AW42,0,-1)+1</f>
        <v>2</v>
      </c>
      <c r="AX42" s="2278">
        <f>OFFSET(AX42,0,-1)+1</f>
        <v>3</v>
      </c>
      <c r="AY42" s="2278">
        <f>OFFSET(AY42,0,-1)+1</f>
        <v>4</v>
      </c>
      <c r="AZ42" s="2278"/>
      <c r="BA42" s="2278">
        <f>OFFSET(BA42,0,-2)+1</f>
        <v>5</v>
      </c>
      <c r="BB42" s="2278">
        <f>OFFSET(BB42,0,-1)+1</f>
        <v>6</v>
      </c>
      <c r="BC42" s="2278"/>
      <c r="BD42" s="2278">
        <f>OFFSET(BD42,0,-1)+1</f>
        <v>1</v>
      </c>
      <c r="BE42" s="2278">
        <f>OFFSET(BE42,0,-1)+1</f>
        <v>2</v>
      </c>
      <c r="BF42" s="2278">
        <f>OFFSET(BF42,0,-1)+1</f>
        <v>3</v>
      </c>
      <c r="BG42" s="2278">
        <f>OFFSET(BG42,0,-1)+1</f>
        <v>4</v>
      </c>
      <c r="BH42" s="2278"/>
      <c r="BI42" s="2278">
        <f>OFFSET(BI42,0,-2)+1</f>
        <v>5</v>
      </c>
      <c r="BJ42" s="2278">
        <f>OFFSET(BJ42,0,-1)+1</f>
        <v>6</v>
      </c>
      <c r="BK42" s="2278"/>
      <c r="BL42" s="2278">
        <f>OFFSET(BL42,0,-1)+1</f>
        <v>1</v>
      </c>
      <c r="BM42" s="2278">
        <f>OFFSET(BM42,0,-1)+1</f>
        <v>2</v>
      </c>
      <c r="BN42" s="2278">
        <f>OFFSET(BN42,0,-1)+1</f>
        <v>3</v>
      </c>
      <c r="BO42" s="2278">
        <f>OFFSET(BO42,0,-1)+1</f>
        <v>4</v>
      </c>
      <c r="BP42" s="2278"/>
      <c r="BQ42" s="2897">
        <f>OFFSET(BQ42,0,-2)+1</f>
        <v>5</v>
      </c>
      <c r="BR42" s="1251">
        <f>OFFSET(BR42,0,-1)</f>
        <v>5</v>
      </c>
      <c r="BS42" s="1341">
        <f>OFFSET(BS42,0,-1)+1</f>
        <v>6</v>
      </c>
      <c r="BT42" s="517"/>
      <c r="BU42" s="517"/>
      <c r="BV42" s="517"/>
      <c r="BW42" s="517"/>
      <c r="BX42" s="517"/>
      <c r="BY42" s="502">
        <v>0</v>
      </c>
    </row>
    <row customHeight="1" ht="21.75">
      <c r="A43" s="1369" t="s">
        <v>165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124</v>
      </c>
      <c r="U43" s="306"/>
      <c r="V43" s="2248"/>
      <c r="W43" s="2249"/>
      <c r="X43" s="2249"/>
      <c r="Y43" s="2249"/>
      <c r="Z43" s="2249"/>
      <c r="AA43" s="2249"/>
      <c r="AB43" s="2249"/>
      <c r="AC43" s="2250"/>
      <c r="AD43" s="2248" t="str">
        <f>INDEX(PT_DIFFERENTIATION_NTAR,MATCH(A43,PT_DIFFERENTIATION_NTAR_ID,0))</f>
        <v>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AE43" s="2249"/>
      <c r="AF43" s="2249"/>
      <c r="AG43" s="2249"/>
      <c r="AH43" s="2249"/>
      <c r="AI43" s="2249"/>
      <c r="AJ43" s="2249"/>
      <c r="AK43" s="2249"/>
      <c r="AL43" s="2248"/>
      <c r="AM43" s="2249"/>
      <c r="AN43" s="2249"/>
      <c r="AO43" s="2249"/>
      <c r="AP43" s="2249"/>
      <c r="AQ43" s="2249"/>
      <c r="AR43" s="2249"/>
      <c r="AS43" s="2250"/>
      <c r="AT43" s="2248"/>
      <c r="AU43" s="2249"/>
      <c r="AV43" s="2249"/>
      <c r="AW43" s="2249"/>
      <c r="AX43" s="2249"/>
      <c r="AY43" s="2249"/>
      <c r="AZ43" s="2249"/>
      <c r="BA43" s="2250"/>
      <c r="BB43" s="2248"/>
      <c r="BC43" s="2249"/>
      <c r="BD43" s="2249"/>
      <c r="BE43" s="2249"/>
      <c r="BF43" s="2249"/>
      <c r="BG43" s="2249"/>
      <c r="BH43" s="2249"/>
      <c r="BI43" s="2250"/>
      <c r="BJ43" s="2248"/>
      <c r="BK43" s="2249"/>
      <c r="BL43" s="2249"/>
      <c r="BM43" s="2249"/>
      <c r="BN43" s="2249"/>
      <c r="BO43" s="2249"/>
      <c r="BP43" s="2249"/>
      <c r="BQ43" s="2878"/>
      <c r="BR43" s="2250"/>
      <c r="BS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6"/>
      <c r="BV43" s="506" t="str">
        <f>IF(T43="","",T43)</f>
        <v>Наименование тарифа</v>
      </c>
      <c r="BW43" s="506"/>
      <c r="BX43" s="506"/>
      <c r="BY43" s="1161">
        <v>21</v>
      </c>
    </row>
    <row customHeight="1" ht="21.75">
      <c r="A44" s="1369" t="s">
        <v>165</v>
      </c>
      <c r="B44" s="1369" t="s">
        <v>166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402</v>
      </c>
      <c r="U44" s="306"/>
      <c r="V44" s="2248"/>
      <c r="W44" s="2249"/>
      <c r="X44" s="2249"/>
      <c r="Y44" s="2249"/>
      <c r="Z44" s="2249"/>
      <c r="AA44" s="2249"/>
      <c r="AB44" s="2249"/>
      <c r="AC44" s="2250"/>
      <c r="AD44" s="2248" t="str">
        <f>INDEX(PT_DIFFERENTIATION_TER,MATCH(B44,PT_DIFFERENTIATION_TER_ID,0))</f>
        <v>без дифференциации</v>
      </c>
      <c r="AE44" s="2249"/>
      <c r="AF44" s="2249"/>
      <c r="AG44" s="2249"/>
      <c r="AH44" s="2249"/>
      <c r="AI44" s="2249"/>
      <c r="AJ44" s="2249"/>
      <c r="AK44" s="2249"/>
      <c r="AL44" s="2248"/>
      <c r="AM44" s="2249"/>
      <c r="AN44" s="2249"/>
      <c r="AO44" s="2249"/>
      <c r="AP44" s="2249"/>
      <c r="AQ44" s="2249"/>
      <c r="AR44" s="2249"/>
      <c r="AS44" s="2250"/>
      <c r="AT44" s="2248"/>
      <c r="AU44" s="2249"/>
      <c r="AV44" s="2249"/>
      <c r="AW44" s="2249"/>
      <c r="AX44" s="2249"/>
      <c r="AY44" s="2249"/>
      <c r="AZ44" s="2249"/>
      <c r="BA44" s="2250"/>
      <c r="BB44" s="2248"/>
      <c r="BC44" s="2249"/>
      <c r="BD44" s="2249"/>
      <c r="BE44" s="2249"/>
      <c r="BF44" s="2249"/>
      <c r="BG44" s="2249"/>
      <c r="BH44" s="2249"/>
      <c r="BI44" s="2250"/>
      <c r="BJ44" s="2248"/>
      <c r="BK44" s="2249"/>
      <c r="BL44" s="2249"/>
      <c r="BM44" s="2249"/>
      <c r="BN44" s="2249"/>
      <c r="BO44" s="2249"/>
      <c r="BP44" s="2249"/>
      <c r="BQ44" s="2878"/>
      <c r="BR44" s="2250"/>
      <c r="BS44" s="1264" t="s">
        <v>403</v>
      </c>
      <c r="BU44" s="506"/>
      <c r="BV44" s="506" t="str">
        <f>IF(T44="","",T44)</f>
        <v>Территория действия тарифа</v>
      </c>
      <c r="BW44" s="506"/>
      <c r="BX44" s="506"/>
      <c r="BY44" s="1161">
        <v>21</v>
      </c>
    </row>
    <row customHeight="1" ht="24">
      <c r="A45" s="1369" t="s">
        <v>165</v>
      </c>
      <c r="B45" s="1369" t="s">
        <v>166</v>
      </c>
      <c r="C45" s="1369" t="s">
        <v>167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404</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48"/>
      <c r="AM45" s="2249"/>
      <c r="AN45" s="2249"/>
      <c r="AO45" s="2249"/>
      <c r="AP45" s="2249"/>
      <c r="AQ45" s="2249"/>
      <c r="AR45" s="2249"/>
      <c r="AS45" s="2250"/>
      <c r="AT45" s="2248"/>
      <c r="AU45" s="2249"/>
      <c r="AV45" s="2249"/>
      <c r="AW45" s="2249"/>
      <c r="AX45" s="2249"/>
      <c r="AY45" s="2249"/>
      <c r="AZ45" s="2249"/>
      <c r="BA45" s="2250"/>
      <c r="BB45" s="2248"/>
      <c r="BC45" s="2249"/>
      <c r="BD45" s="2249"/>
      <c r="BE45" s="2249"/>
      <c r="BF45" s="2249"/>
      <c r="BG45" s="2249"/>
      <c r="BH45" s="2249"/>
      <c r="BI45" s="2250"/>
      <c r="BJ45" s="2248"/>
      <c r="BK45" s="2249"/>
      <c r="BL45" s="2249"/>
      <c r="BM45" s="2249"/>
      <c r="BN45" s="2249"/>
      <c r="BO45" s="2249"/>
      <c r="BP45" s="2249"/>
      <c r="BQ45" s="2878"/>
      <c r="BR45" s="2250"/>
      <c r="BS45" s="1264" t="s">
        <v>405</v>
      </c>
      <c r="BU45" s="506"/>
      <c r="BV45" s="506" t="str">
        <f>IF(T45="","",T45)</f>
        <v>Наименование системы теплоснабжения </v>
      </c>
      <c r="BW45" s="506"/>
      <c r="BX45" s="506"/>
      <c r="BY45" s="1161">
        <v>23</v>
      </c>
    </row>
    <row customHeight="1" ht="21.75">
      <c r="A46" s="1369" t="s">
        <v>165</v>
      </c>
      <c r="B46" s="1369" t="s">
        <v>166</v>
      </c>
      <c r="C46" s="1369" t="s">
        <v>167</v>
      </c>
      <c r="D46" s="1369" t="s">
        <v>168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406</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48"/>
      <c r="AM46" s="2249"/>
      <c r="AN46" s="2249"/>
      <c r="AO46" s="2249"/>
      <c r="AP46" s="2249"/>
      <c r="AQ46" s="2249"/>
      <c r="AR46" s="2249"/>
      <c r="AS46" s="2250"/>
      <c r="AT46" s="2248"/>
      <c r="AU46" s="2249"/>
      <c r="AV46" s="2249"/>
      <c r="AW46" s="2249"/>
      <c r="AX46" s="2249"/>
      <c r="AY46" s="2249"/>
      <c r="AZ46" s="2249"/>
      <c r="BA46" s="2250"/>
      <c r="BB46" s="2248"/>
      <c r="BC46" s="2249"/>
      <c r="BD46" s="2249"/>
      <c r="BE46" s="2249"/>
      <c r="BF46" s="2249"/>
      <c r="BG46" s="2249"/>
      <c r="BH46" s="2249"/>
      <c r="BI46" s="2250"/>
      <c r="BJ46" s="2248"/>
      <c r="BK46" s="2249"/>
      <c r="BL46" s="2249"/>
      <c r="BM46" s="2249"/>
      <c r="BN46" s="2249"/>
      <c r="BO46" s="2249"/>
      <c r="BP46" s="2249"/>
      <c r="BQ46" s="2878"/>
      <c r="BR46" s="2250"/>
      <c r="BS46" s="1264" t="s">
        <v>407</v>
      </c>
      <c r="BU46" s="506"/>
      <c r="BV46" s="506" t="str">
        <f>IF(T46="","",T46)</f>
        <v>Источник тепловой энергии  </v>
      </c>
      <c r="BW46" s="506"/>
      <c r="BX46" s="506"/>
      <c r="BY46" s="1161">
        <v>21</v>
      </c>
    </row>
    <row customHeight="1" ht="49.5">
      <c r="A47" s="1369" t="s">
        <v>165</v>
      </c>
      <c r="B47" s="1369" t="s">
        <v>166</v>
      </c>
      <c r="C47" s="1369" t="s">
        <v>167</v>
      </c>
      <c r="D47" s="1369" t="s">
        <v>168</v>
      </c>
      <c r="E47" s="2265"/>
      <c r="F47" s="2265"/>
      <c r="G47" s="2265"/>
      <c r="H47" s="2265"/>
      <c r="I47" s="2262" t="str">
        <f>S46&amp;".1"</f>
        <v>1.1.1.1.1</v>
      </c>
      <c r="J47" s="1369"/>
      <c r="K47" s="1369"/>
      <c r="L47" s="1370" t="s">
        <v>408</v>
      </c>
      <c r="P47" s="2263">
        <v>1</v>
      </c>
      <c r="Q47" s="1337"/>
      <c r="R47" s="362"/>
      <c r="S47" s="1342" t="str">
        <f>$I47</f>
        <v>1.1.1.1.1</v>
      </c>
      <c r="T47" s="291" t="s">
        <v>409</v>
      </c>
      <c r="U47" s="306"/>
      <c r="V47" s="2251"/>
      <c r="W47" s="2252"/>
      <c r="X47" s="2252"/>
      <c r="Y47" s="2252"/>
      <c r="Z47" s="2252"/>
      <c r="AA47" s="2252"/>
      <c r="AB47" s="2252"/>
      <c r="AC47" s="2253"/>
      <c r="AD47" s="2251" t="s">
        <v>452</v>
      </c>
      <c r="AE47" s="2252"/>
      <c r="AF47" s="2252"/>
      <c r="AG47" s="2252"/>
      <c r="AH47" s="2252"/>
      <c r="AI47" s="2252"/>
      <c r="AJ47" s="2252"/>
      <c r="AK47" s="2252"/>
      <c r="AL47" s="2251"/>
      <c r="AM47" s="2252"/>
      <c r="AN47" s="2252"/>
      <c r="AO47" s="2252"/>
      <c r="AP47" s="2252"/>
      <c r="AQ47" s="2252"/>
      <c r="AR47" s="2252"/>
      <c r="AS47" s="2253"/>
      <c r="AT47" s="2251"/>
      <c r="AU47" s="2252"/>
      <c r="AV47" s="2252"/>
      <c r="AW47" s="2252"/>
      <c r="AX47" s="2252"/>
      <c r="AY47" s="2252"/>
      <c r="AZ47" s="2252"/>
      <c r="BA47" s="2253"/>
      <c r="BB47" s="2251"/>
      <c r="BC47" s="2252"/>
      <c r="BD47" s="2252"/>
      <c r="BE47" s="2252"/>
      <c r="BF47" s="2252"/>
      <c r="BG47" s="2252"/>
      <c r="BH47" s="2252"/>
      <c r="BI47" s="2253"/>
      <c r="BJ47" s="2251"/>
      <c r="BK47" s="2252"/>
      <c r="BL47" s="2252"/>
      <c r="BM47" s="2252"/>
      <c r="BN47" s="2252"/>
      <c r="BO47" s="2252"/>
      <c r="BP47" s="2252"/>
      <c r="BQ47" s="2879"/>
      <c r="BR47" s="2253"/>
      <c r="BS47" s="1264" t="s">
        <v>410</v>
      </c>
      <c r="BU47" s="506"/>
      <c r="BV47" s="506" t="str">
        <f>IF(T47="","",T47)</f>
        <v>Схема подключения теплопотребляющей установки к коллектору источника тепловой энергии</v>
      </c>
      <c r="BW47" s="506"/>
      <c r="BX47" s="506"/>
      <c r="BY47" s="1161">
        <v>47</v>
      </c>
    </row>
    <row customHeight="1" ht="21.75">
      <c r="A48" s="1369" t="s">
        <v>165</v>
      </c>
      <c r="B48" s="1369" t="s">
        <v>166</v>
      </c>
      <c r="C48" s="1369" t="s">
        <v>167</v>
      </c>
      <c r="D48" s="1369" t="s">
        <v>168</v>
      </c>
      <c r="E48" s="2265"/>
      <c r="F48" s="2265"/>
      <c r="G48" s="2265"/>
      <c r="H48" s="2265"/>
      <c r="I48" s="2292"/>
      <c r="J48" s="2262" t="str">
        <f>I47&amp;".1"</f>
        <v>1.1.1.1.1.1</v>
      </c>
      <c r="K48" s="1369"/>
      <c r="L48" s="1370" t="s">
        <v>411</v>
      </c>
      <c r="P48" s="2263"/>
      <c r="Q48" s="2263">
        <v>1</v>
      </c>
      <c r="R48" s="363"/>
      <c r="S48" s="1342" t="str">
        <f>$J48</f>
        <v>1.1.1.1.1.1</v>
      </c>
      <c r="T48" s="292" t="s">
        <v>412</v>
      </c>
      <c r="U48" s="306"/>
      <c r="V48" s="2251"/>
      <c r="W48" s="2252"/>
      <c r="X48" s="2252"/>
      <c r="Y48" s="2252"/>
      <c r="Z48" s="2252"/>
      <c r="AA48" s="2252"/>
      <c r="AB48" s="2252"/>
      <c r="AC48" s="2253"/>
      <c r="AD48" s="2251" t="s">
        <v>453</v>
      </c>
      <c r="AE48" s="2252"/>
      <c r="AF48" s="2252"/>
      <c r="AG48" s="2252"/>
      <c r="AH48" s="2252"/>
      <c r="AI48" s="2252"/>
      <c r="AJ48" s="2252"/>
      <c r="AK48" s="2252"/>
      <c r="AL48" s="2251"/>
      <c r="AM48" s="2252"/>
      <c r="AN48" s="2252"/>
      <c r="AO48" s="2252"/>
      <c r="AP48" s="2252"/>
      <c r="AQ48" s="2252"/>
      <c r="AR48" s="2252"/>
      <c r="AS48" s="2253"/>
      <c r="AT48" s="2251"/>
      <c r="AU48" s="2252"/>
      <c r="AV48" s="2252"/>
      <c r="AW48" s="2252"/>
      <c r="AX48" s="2252"/>
      <c r="AY48" s="2252"/>
      <c r="AZ48" s="2252"/>
      <c r="BA48" s="2253"/>
      <c r="BB48" s="2251"/>
      <c r="BC48" s="2252"/>
      <c r="BD48" s="2252"/>
      <c r="BE48" s="2252"/>
      <c r="BF48" s="2252"/>
      <c r="BG48" s="2252"/>
      <c r="BH48" s="2252"/>
      <c r="BI48" s="2253"/>
      <c r="BJ48" s="2251"/>
      <c r="BK48" s="2252"/>
      <c r="BL48" s="2252"/>
      <c r="BM48" s="2252"/>
      <c r="BN48" s="2252"/>
      <c r="BO48" s="2252"/>
      <c r="BP48" s="2252"/>
      <c r="BQ48" s="2879"/>
      <c r="BR48" s="2253"/>
      <c r="BS48" s="1264" t="s">
        <v>413</v>
      </c>
      <c r="BU48" s="506"/>
      <c r="BV48" s="506" t="str">
        <f>IF(T48="","",T48)</f>
        <v>Группа потребителей</v>
      </c>
      <c r="BW48" s="506"/>
      <c r="BX48" s="506"/>
      <c r="BY48" s="1161">
        <v>21</v>
      </c>
    </row>
    <row customHeight="1" ht="21.75">
      <c r="A49" s="1369" t="s">
        <v>165</v>
      </c>
      <c r="B49" s="1369" t="s">
        <v>166</v>
      </c>
      <c r="C49" s="1369" t="s">
        <v>167</v>
      </c>
      <c r="D49" s="1369" t="s">
        <v>168</v>
      </c>
      <c r="E49" s="2265"/>
      <c r="F49" s="2265"/>
      <c r="G49" s="2265"/>
      <c r="H49" s="2265"/>
      <c r="I49" s="2292"/>
      <c r="J49" s="2292"/>
      <c r="K49" s="2262" t="str">
        <f>J48&amp;".1"</f>
        <v>1.1.1.1.1.1.1</v>
      </c>
      <c r="L49" s="1370" t="s">
        <v>414</v>
      </c>
      <c r="P49" s="2263"/>
      <c r="Q49" s="2263"/>
      <c r="R49" s="363">
        <v>1</v>
      </c>
      <c r="S49" s="1342" t="str">
        <f>$K49</f>
        <v>1.1.1.1.1.1.1</v>
      </c>
      <c r="T49" s="1353" t="s">
        <v>454</v>
      </c>
      <c r="U49" s="306"/>
      <c r="V49" s="757"/>
      <c r="W49" s="331"/>
      <c r="X49" s="757"/>
      <c r="Y49" s="1263"/>
      <c r="Z49" s="2271"/>
      <c r="AA49" s="2113" t="s">
        <v>67</v>
      </c>
      <c r="AB49" s="2271"/>
      <c r="AC49" s="2113" t="s">
        <v>67</v>
      </c>
      <c r="AD49" s="757">
        <v>6874.84</v>
      </c>
      <c r="AE49" s="331"/>
      <c r="AF49" s="757"/>
      <c r="AG49" s="1263"/>
      <c r="AH49" s="2608">
        <v>46023</v>
      </c>
      <c r="AI49" s="2113" t="s">
        <v>67</v>
      </c>
      <c r="AJ49" s="2293">
        <v>46387</v>
      </c>
      <c r="AK49" s="2113" t="s">
        <v>67</v>
      </c>
      <c r="AL49" s="757">
        <v>6325.84</v>
      </c>
      <c r="AM49" s="331"/>
      <c r="AN49" s="757"/>
      <c r="AO49" s="1263"/>
      <c r="AP49" s="2608">
        <v>46388</v>
      </c>
      <c r="AQ49" s="2113" t="s">
        <v>67</v>
      </c>
      <c r="AR49" s="2608">
        <v>46752</v>
      </c>
      <c r="AS49" s="2113" t="s">
        <v>67</v>
      </c>
      <c r="AT49" s="757">
        <v>6550.67</v>
      </c>
      <c r="AU49" s="331"/>
      <c r="AV49" s="757"/>
      <c r="AW49" s="1263"/>
      <c r="AX49" s="2608">
        <v>46753</v>
      </c>
      <c r="AY49" s="2113" t="s">
        <v>67</v>
      </c>
      <c r="AZ49" s="2608">
        <v>47118</v>
      </c>
      <c r="BA49" s="2113" t="s">
        <v>67</v>
      </c>
      <c r="BB49" s="757">
        <v>6788.57</v>
      </c>
      <c r="BC49" s="331"/>
      <c r="BD49" s="757"/>
      <c r="BE49" s="1263"/>
      <c r="BF49" s="2608">
        <v>47119</v>
      </c>
      <c r="BG49" s="2113" t="s">
        <v>67</v>
      </c>
      <c r="BH49" s="2608">
        <v>47483</v>
      </c>
      <c r="BI49" s="2113" t="s">
        <v>67</v>
      </c>
      <c r="BJ49" s="757">
        <v>7037.62</v>
      </c>
      <c r="BK49" s="331"/>
      <c r="BL49" s="757"/>
      <c r="BM49" s="1263"/>
      <c r="BN49" s="2608">
        <v>47484</v>
      </c>
      <c r="BO49" s="2113" t="s">
        <v>67</v>
      </c>
      <c r="BP49" s="2608">
        <v>47848</v>
      </c>
      <c r="BQ49" s="2113" t="s">
        <v>67</v>
      </c>
      <c r="BR49" s="1354"/>
      <c r="BS49" s="2259" t="s">
        <v>415</v>
      </c>
      <c r="BT49" s="517">
        <f>STRCHECKDATE(V50:BR50)</f>
      </c>
      <c r="BU49" s="506"/>
      <c r="BV49" s="506" t="str">
        <f>IF(T49="","",T49)</f>
        <v>вода</v>
      </c>
      <c r="BW49" s="506"/>
      <c r="BX49" s="506"/>
      <c r="BY49" s="1161">
        <v>21</v>
      </c>
    </row>
    <row customHeight="1" ht="0.75">
      <c r="A50" s="1369" t="s">
        <v>165</v>
      </c>
      <c r="B50" s="1369" t="s">
        <v>166</v>
      </c>
      <c r="C50" s="1369" t="s">
        <v>167</v>
      </c>
      <c r="D50" s="1369" t="s">
        <v>168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46023-46387</v>
      </c>
      <c r="AH50" s="2272"/>
      <c r="AI50" s="2113"/>
      <c r="AJ50" s="2294"/>
      <c r="AK50" s="2113"/>
      <c r="AL50" s="331"/>
      <c r="AM50" s="331"/>
      <c r="AN50" s="331"/>
      <c r="AO50" s="334" t="str">
        <f>AP49&amp;"-"&amp;AR49</f>
        <v>46388-46752</v>
      </c>
      <c r="AP50" s="2315"/>
      <c r="AQ50" s="2113"/>
      <c r="AR50" s="2315"/>
      <c r="AS50" s="2113"/>
      <c r="AT50" s="331"/>
      <c r="AU50" s="331"/>
      <c r="AV50" s="331"/>
      <c r="AW50" s="334" t="str">
        <f>AX49&amp;"-"&amp;AZ49</f>
        <v>46753-47118</v>
      </c>
      <c r="AX50" s="2315"/>
      <c r="AY50" s="2113"/>
      <c r="AZ50" s="2315"/>
      <c r="BA50" s="2113"/>
      <c r="BB50" s="331"/>
      <c r="BC50" s="331"/>
      <c r="BD50" s="331"/>
      <c r="BE50" s="334" t="str">
        <f>BF49&amp;"-"&amp;BH49</f>
        <v>47119-47483</v>
      </c>
      <c r="BF50" s="2315"/>
      <c r="BG50" s="2113"/>
      <c r="BH50" s="2315"/>
      <c r="BI50" s="2113"/>
      <c r="BJ50" s="331"/>
      <c r="BK50" s="331"/>
      <c r="BL50" s="331"/>
      <c r="BM50" s="334" t="str">
        <f>BN49&amp;"-"&amp;BP49</f>
        <v>47484-47848</v>
      </c>
      <c r="BN50" s="2315"/>
      <c r="BO50" s="2113"/>
      <c r="BP50" s="2315"/>
      <c r="BQ50" s="2113"/>
      <c r="BR50" s="1355"/>
      <c r="BS50" s="2260"/>
      <c r="BU50" s="506"/>
      <c r="BV50" s="506" t="str">
        <f>IF(T50="","",T50)</f>
        <v/>
      </c>
      <c r="BW50" s="506"/>
      <c r="BX50" s="506"/>
      <c r="BY50" s="1161">
        <v>1</v>
      </c>
    </row>
    <row customHeight="1" ht="11.25">
      <c r="A51" s="1369" t="s">
        <v>165</v>
      </c>
      <c r="B51" s="1369" t="s">
        <v>166</v>
      </c>
      <c r="C51" s="1369" t="s">
        <v>167</v>
      </c>
      <c r="D51" s="1369" t="s">
        <v>168</v>
      </c>
      <c r="E51" s="2265"/>
      <c r="F51" s="2265"/>
      <c r="G51" s="2265"/>
      <c r="H51" s="2265"/>
      <c r="I51" s="2292"/>
      <c r="J51" s="2262"/>
      <c r="K51" s="1369"/>
      <c r="L51" s="1370"/>
      <c r="P51" s="2263"/>
      <c r="Q51" s="2263"/>
      <c r="R51" s="362"/>
      <c r="S51" s="1284"/>
      <c r="T51" s="294" t="s">
        <v>416</v>
      </c>
      <c r="U51" s="373"/>
      <c r="V51" s="373"/>
      <c r="W51" s="373"/>
      <c r="X51" s="373"/>
      <c r="Y51" s="373"/>
      <c r="Z51" s="373"/>
      <c r="AA51" s="373"/>
      <c r="AB51" s="373"/>
      <c r="AC51" s="373"/>
      <c r="AD51" s="373"/>
      <c r="AE51" s="373"/>
      <c r="AF51" s="373"/>
      <c r="AG51" s="373"/>
      <c r="AH51" s="373"/>
      <c r="AI51" s="373"/>
      <c r="AJ51" s="373"/>
      <c r="AK51" s="373"/>
      <c r="AL51" s="2777"/>
      <c r="AM51" s="2778"/>
      <c r="AN51" s="2779"/>
      <c r="AO51" s="2780"/>
      <c r="AP51" s="2781"/>
      <c r="AQ51" s="2782"/>
      <c r="AR51" s="2783"/>
      <c r="AS51" s="2784"/>
      <c r="AT51" s="2785"/>
      <c r="AU51" s="2786"/>
      <c r="AV51" s="2787"/>
      <c r="AW51" s="2788"/>
      <c r="AX51" s="2789"/>
      <c r="AY51" s="2790"/>
      <c r="AZ51" s="2791"/>
      <c r="BA51" s="2792"/>
      <c r="BB51" s="2793"/>
      <c r="BC51" s="2794"/>
      <c r="BD51" s="2795"/>
      <c r="BE51" s="2796"/>
      <c r="BF51" s="2797"/>
      <c r="BG51" s="2798"/>
      <c r="BH51" s="2799"/>
      <c r="BI51" s="2800"/>
      <c r="BJ51" s="2801"/>
      <c r="BK51" s="2802"/>
      <c r="BL51" s="2803"/>
      <c r="BM51" s="2804"/>
      <c r="BN51" s="2805"/>
      <c r="BO51" s="2806"/>
      <c r="BP51" s="2807"/>
      <c r="BQ51" s="2898"/>
      <c r="BR51" s="330"/>
      <c r="BS51" s="2261"/>
      <c r="BU51" s="506"/>
      <c r="BV51" s="506" t="str">
        <f>IF(T51="","",T51)</f>
        <v>Добавить вид теплоносителя (параметры теплоносителя)</v>
      </c>
      <c r="BW51" s="506"/>
      <c r="BX51" s="506"/>
      <c r="BY51" s="1161">
        <v>11</v>
      </c>
    </row>
    <row customHeight="1" ht="11.25">
      <c r="A52" s="1369" t="s">
        <v>165</v>
      </c>
      <c r="B52" s="1369" t="s">
        <v>166</v>
      </c>
      <c r="C52" s="1369" t="s">
        <v>167</v>
      </c>
      <c r="D52" s="1369" t="s">
        <v>168</v>
      </c>
      <c r="E52" s="2265"/>
      <c r="F52" s="2265"/>
      <c r="G52" s="2265"/>
      <c r="H52" s="2265"/>
      <c r="I52" s="2262"/>
      <c r="J52" s="1369"/>
      <c r="K52" s="1369"/>
      <c r="L52" s="1370"/>
      <c r="P52" s="2263"/>
      <c r="Q52" s="1337"/>
      <c r="R52" s="362"/>
      <c r="S52" s="1284"/>
      <c r="T52" s="293" t="s">
        <v>417</v>
      </c>
      <c r="U52" s="373"/>
      <c r="V52" s="373"/>
      <c r="W52" s="373"/>
      <c r="X52" s="373"/>
      <c r="Y52" s="373"/>
      <c r="Z52" s="373"/>
      <c r="AA52" s="373"/>
      <c r="AB52" s="373"/>
      <c r="AC52" s="372"/>
      <c r="AD52" s="373"/>
      <c r="AE52" s="373"/>
      <c r="AF52" s="373"/>
      <c r="AG52" s="373"/>
      <c r="AH52" s="373"/>
      <c r="AI52" s="373"/>
      <c r="AJ52" s="373"/>
      <c r="AK52" s="372"/>
      <c r="AL52" s="2809"/>
      <c r="AM52" s="2810"/>
      <c r="AN52" s="2811"/>
      <c r="AO52" s="2812"/>
      <c r="AP52" s="2813"/>
      <c r="AQ52" s="2814"/>
      <c r="AR52" s="2815"/>
      <c r="AS52" s="2816"/>
      <c r="AT52" s="2817"/>
      <c r="AU52" s="2818"/>
      <c r="AV52" s="2819"/>
      <c r="AW52" s="2820"/>
      <c r="AX52" s="2821"/>
      <c r="AY52" s="2822"/>
      <c r="AZ52" s="2823"/>
      <c r="BA52" s="2824"/>
      <c r="BB52" s="2825"/>
      <c r="BC52" s="2826"/>
      <c r="BD52" s="2827"/>
      <c r="BE52" s="2828"/>
      <c r="BF52" s="2829"/>
      <c r="BG52" s="2830"/>
      <c r="BH52" s="2831"/>
      <c r="BI52" s="2832"/>
      <c r="BJ52" s="2833"/>
      <c r="BK52" s="2834"/>
      <c r="BL52" s="2835"/>
      <c r="BM52" s="2836"/>
      <c r="BN52" s="2837"/>
      <c r="BO52" s="2838"/>
      <c r="BP52" s="2839"/>
      <c r="BQ52" s="2899"/>
      <c r="BR52" s="373"/>
      <c r="BS52" s="309"/>
      <c r="BU52" s="506"/>
      <c r="BV52" s="506" t="str">
        <f>IF(T52="","",T52)</f>
        <v>Добавить группу потребителей</v>
      </c>
      <c r="BW52" s="506"/>
      <c r="BX52" s="506"/>
      <c r="BY52" s="1161">
        <v>11</v>
      </c>
    </row>
    <row customHeight="1" ht="15">
      <c r="A53" s="1369" t="s">
        <v>165</v>
      </c>
      <c r="B53" s="1369" t="s">
        <v>166</v>
      </c>
      <c r="C53" s="1369" t="s">
        <v>167</v>
      </c>
      <c r="D53" s="1369" t="s">
        <v>168</v>
      </c>
      <c r="E53" s="2265"/>
      <c r="F53" s="2265"/>
      <c r="G53" s="2265"/>
      <c r="H53" s="2264"/>
      <c r="I53" s="1369"/>
      <c r="J53" s="1369"/>
      <c r="K53" s="1369"/>
      <c r="L53" s="1370"/>
      <c r="M53" s="1371"/>
      <c r="N53" s="1371"/>
      <c r="O53" s="543"/>
      <c r="P53" s="366"/>
      <c r="Q53" s="381"/>
      <c r="R53" s="361"/>
      <c r="S53" s="1284"/>
      <c r="T53" s="371" t="s">
        <v>418</v>
      </c>
      <c r="U53" s="373"/>
      <c r="V53" s="373"/>
      <c r="W53" s="373"/>
      <c r="X53" s="373"/>
      <c r="Y53" s="373"/>
      <c r="Z53" s="373"/>
      <c r="AA53" s="373"/>
      <c r="AB53" s="373"/>
      <c r="AC53" s="372"/>
      <c r="AD53" s="373"/>
      <c r="AE53" s="373"/>
      <c r="AF53" s="373"/>
      <c r="AG53" s="373"/>
      <c r="AH53" s="373"/>
      <c r="AI53" s="373"/>
      <c r="AJ53" s="373"/>
      <c r="AK53" s="372"/>
      <c r="AL53" s="2841"/>
      <c r="AM53" s="2842"/>
      <c r="AN53" s="2843"/>
      <c r="AO53" s="2844"/>
      <c r="AP53" s="2845"/>
      <c r="AQ53" s="2846"/>
      <c r="AR53" s="2847"/>
      <c r="AS53" s="2848"/>
      <c r="AT53" s="2849"/>
      <c r="AU53" s="2850"/>
      <c r="AV53" s="2851"/>
      <c r="AW53" s="2852"/>
      <c r="AX53" s="2853"/>
      <c r="AY53" s="2854"/>
      <c r="AZ53" s="2855"/>
      <c r="BA53" s="2856"/>
      <c r="BB53" s="2857"/>
      <c r="BC53" s="2858"/>
      <c r="BD53" s="2859"/>
      <c r="BE53" s="2860"/>
      <c r="BF53" s="2861"/>
      <c r="BG53" s="2862"/>
      <c r="BH53" s="2863"/>
      <c r="BI53" s="2864"/>
      <c r="BJ53" s="2865"/>
      <c r="BK53" s="2866"/>
      <c r="BL53" s="2867"/>
      <c r="BM53" s="2868"/>
      <c r="BN53" s="2869"/>
      <c r="BO53" s="2870"/>
      <c r="BP53" s="2871"/>
      <c r="BQ53" s="2900"/>
      <c r="BR53" s="373"/>
      <c r="BS53" s="309"/>
      <c r="BU53" s="506"/>
      <c r="BV53" s="506" t="str">
        <f>IF(T53="","",T53)</f>
        <v>Добавить схему подключения</v>
      </c>
      <c r="BW53" s="506"/>
      <c r="BX53" s="506"/>
      <c r="BY53" s="1161">
        <v>14</v>
      </c>
    </row>
    <row s="1648" customFormat="1" customHeight="1" ht="0.75">
      <c r="A54" s="1349" t="s">
        <v>165</v>
      </c>
      <c r="B54" s="1349" t="s">
        <v>166</v>
      </c>
      <c r="C54" s="1349" t="s">
        <v>167</v>
      </c>
      <c r="D54" s="1320"/>
      <c r="E54" s="2265"/>
      <c r="F54" s="2265"/>
      <c r="G54" s="2264"/>
      <c r="H54" s="1320"/>
      <c r="I54" s="1320"/>
      <c r="J54" s="1320"/>
      <c r="K54" s="1320"/>
      <c r="L54" s="1345"/>
      <c r="M54" s="1321"/>
      <c r="N54" s="1321"/>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30"/>
      <c r="BQ54" s="2885"/>
      <c r="BR54" s="1330"/>
      <c r="BS54" s="1330"/>
      <c r="BU54" s="795"/>
      <c r="BV54" s="795" t="str">
        <f>IF(T54="","",T54)</f>
        <v>Добавить источник для дифференциации</v>
      </c>
      <c r="BW54" s="795"/>
      <c r="BX54" s="795"/>
      <c r="BY54" s="524">
        <v>1</v>
      </c>
    </row>
    <row s="1648" customFormat="1" customHeight="1" ht="0.75">
      <c r="A55" s="1349" t="s">
        <v>165</v>
      </c>
      <c r="B55" s="1349" t="s">
        <v>166</v>
      </c>
      <c r="C55" s="1320"/>
      <c r="D55" s="1320"/>
      <c r="E55" s="2265"/>
      <c r="F55" s="2264"/>
      <c r="G55" s="1320"/>
      <c r="H55" s="1320"/>
      <c r="I55" s="1320"/>
      <c r="J55" s="1320"/>
      <c r="K55" s="1320"/>
      <c r="L55" s="1345"/>
      <c r="M55" s="1327"/>
      <c r="N55" s="1327"/>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30"/>
      <c r="AS55" s="1330"/>
      <c r="AT55" s="1330"/>
      <c r="AU55" s="1330"/>
      <c r="AV55" s="1330"/>
      <c r="AW55" s="1330"/>
      <c r="AX55" s="1330"/>
      <c r="AY55" s="1330"/>
      <c r="AZ55" s="1330"/>
      <c r="BA55" s="1330"/>
      <c r="BB55" s="1330"/>
      <c r="BC55" s="1330"/>
      <c r="BD55" s="1330"/>
      <c r="BE55" s="1330"/>
      <c r="BF55" s="1330"/>
      <c r="BG55" s="1330"/>
      <c r="BH55" s="1330"/>
      <c r="BI55" s="1330"/>
      <c r="BJ55" s="1330"/>
      <c r="BK55" s="1330"/>
      <c r="BL55" s="1330"/>
      <c r="BM55" s="1330"/>
      <c r="BN55" s="1330"/>
      <c r="BO55" s="1330"/>
      <c r="BP55" s="1330"/>
      <c r="BQ55" s="2885"/>
      <c r="BR55" s="1330"/>
      <c r="BS55" s="1330"/>
      <c r="BU55" s="795"/>
      <c r="BV55" s="795" t="str">
        <f>IF(T55="","",T55)</f>
        <v>Добавить централизованную систему для дифференциации</v>
      </c>
      <c r="BW55" s="795"/>
      <c r="BX55" s="795"/>
      <c r="BY55" s="524">
        <v>1</v>
      </c>
    </row>
    <row s="1648" customFormat="1" customHeight="1" ht="0.75">
      <c r="A56" s="1349" t="s">
        <v>165</v>
      </c>
      <c r="B56" s="1349"/>
      <c r="C56" s="1349"/>
      <c r="D56" s="1349"/>
      <c r="E56" s="2264"/>
      <c r="F56" s="1349"/>
      <c r="G56" s="1349"/>
      <c r="H56" s="1349"/>
      <c r="I56" s="1349"/>
      <c r="J56" s="1349"/>
      <c r="K56" s="1349"/>
      <c r="L56" s="1352"/>
      <c r="M56" s="1327"/>
      <c r="N56" s="1327"/>
      <c r="O56" s="524"/>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1330"/>
      <c r="AT56" s="1330"/>
      <c r="AU56" s="1330"/>
      <c r="AV56" s="1330"/>
      <c r="AW56" s="1330"/>
      <c r="AX56" s="1330"/>
      <c r="AY56" s="1330"/>
      <c r="AZ56" s="1330"/>
      <c r="BA56" s="1330"/>
      <c r="BB56" s="1330"/>
      <c r="BC56" s="1330"/>
      <c r="BD56" s="1330"/>
      <c r="BE56" s="1330"/>
      <c r="BF56" s="1330"/>
      <c r="BG56" s="1330"/>
      <c r="BH56" s="1330"/>
      <c r="BI56" s="1330"/>
      <c r="BJ56" s="1330"/>
      <c r="BK56" s="1330"/>
      <c r="BL56" s="1330"/>
      <c r="BM56" s="1330"/>
      <c r="BN56" s="1330"/>
      <c r="BO56" s="1330"/>
      <c r="BP56" s="1330"/>
      <c r="BQ56" s="2885"/>
      <c r="BR56" s="1330"/>
      <c r="BS56" s="1330"/>
      <c r="BU56" s="506"/>
      <c r="BV56" s="506" t="str">
        <f>IF(T56="","",T56)</f>
        <v>Добавить территорию для дифференциации</v>
      </c>
      <c r="BW56" s="506"/>
      <c r="BX56" s="506"/>
      <c r="BY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30"/>
      <c r="AS57" s="1330"/>
      <c r="AT57" s="1330"/>
      <c r="AU57" s="1330"/>
      <c r="AV57" s="1330"/>
      <c r="AW57" s="1330"/>
      <c r="AX57" s="1330"/>
      <c r="AY57" s="1330"/>
      <c r="AZ57" s="1330"/>
      <c r="BA57" s="1330"/>
      <c r="BB57" s="1330"/>
      <c r="BC57" s="1330"/>
      <c r="BD57" s="1330"/>
      <c r="BE57" s="1330"/>
      <c r="BF57" s="1330"/>
      <c r="BG57" s="1330"/>
      <c r="BH57" s="1330"/>
      <c r="BI57" s="1330"/>
      <c r="BJ57" s="1330"/>
      <c r="BK57" s="1330"/>
      <c r="BL57" s="1330"/>
      <c r="BM57" s="1330"/>
      <c r="BN57" s="1330"/>
      <c r="BO57" s="1330"/>
      <c r="BP57" s="1330"/>
      <c r="BQ57" s="2885"/>
      <c r="BR57" s="1330"/>
      <c r="BS57" s="1330"/>
      <c r="BU57" s="795"/>
      <c r="BV57" s="795" t="str">
        <f>IF(T57="","",T57)</f>
        <v>Добавить наименование тарифа</v>
      </c>
      <c r="BW57" s="795"/>
      <c r="BX57" s="795"/>
      <c r="BY57" s="524">
        <v>1</v>
      </c>
    </row>
    <row customHeight="1" ht="11.25">
      <c r="M58" s="1166"/>
      <c r="N58" s="1166"/>
      <c r="O58" s="543"/>
      <c r="P58" s="1161"/>
      <c r="Q58" s="1161"/>
      <c r="R58" s="1161"/>
      <c r="S58" s="1161"/>
      <c r="AL58" s="1641"/>
      <c r="AM58" s="1641"/>
      <c r="AN58" s="1641"/>
      <c r="AO58" s="1641"/>
      <c r="AP58" s="1641"/>
      <c r="AQ58" s="1641"/>
      <c r="AR58" s="1641"/>
      <c r="AS58" s="1641"/>
      <c r="AT58" s="1641"/>
      <c r="AU58" s="1641"/>
      <c r="AV58" s="1641"/>
      <c r="AW58" s="1641"/>
      <c r="AX58" s="1641"/>
      <c r="AY58" s="1641"/>
      <c r="AZ58" s="1641"/>
      <c r="BA58" s="1641"/>
      <c r="BB58" s="1641"/>
      <c r="BC58" s="1641"/>
      <c r="BD58" s="1641"/>
      <c r="BE58" s="1641"/>
      <c r="BF58" s="1641"/>
      <c r="BG58" s="1641"/>
      <c r="BH58" s="1641"/>
      <c r="BI58" s="1641"/>
      <c r="BJ58" s="1641"/>
      <c r="BK58" s="1641"/>
      <c r="BL58" s="1641"/>
      <c r="BM58" s="1641"/>
      <c r="BN58" s="1641"/>
      <c r="BO58" s="1641"/>
      <c r="BP58" s="1641"/>
      <c r="BQ58" s="2877"/>
      <c r="BT58" s="1161"/>
      <c r="BU58" s="1161"/>
      <c r="BV58" s="1161"/>
      <c r="BW58" s="1161"/>
      <c r="BX58" s="1161"/>
      <c r="BY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391"/>
      <c r="AM59" s="2391"/>
      <c r="AN59" s="2391"/>
      <c r="AO59" s="2391"/>
      <c r="AP59" s="2391"/>
      <c r="AQ59" s="2391"/>
      <c r="AR59" s="2391"/>
      <c r="AS59" s="2391"/>
      <c r="AT59" s="2391"/>
      <c r="AU59" s="2391"/>
      <c r="AV59" s="2391"/>
      <c r="AW59" s="2391"/>
      <c r="AX59" s="2391"/>
      <c r="AY59" s="2391"/>
      <c r="AZ59" s="2391"/>
      <c r="BA59" s="2391"/>
      <c r="BB59" s="2391"/>
      <c r="BC59" s="2391"/>
      <c r="BD59" s="2391"/>
      <c r="BE59" s="2391"/>
      <c r="BF59" s="2391"/>
      <c r="BG59" s="2391"/>
      <c r="BH59" s="2391"/>
      <c r="BI59" s="2391"/>
      <c r="BJ59" s="2391"/>
      <c r="BK59" s="2391"/>
      <c r="BL59" s="2391"/>
      <c r="BM59" s="2391"/>
      <c r="BN59" s="2391"/>
      <c r="BO59" s="2391"/>
      <c r="BP59" s="2391"/>
      <c r="BQ59" s="2901"/>
      <c r="BR59" s="2291"/>
      <c r="BS59" s="2291"/>
      <c r="BY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391"/>
      <c r="AM60" s="2391"/>
      <c r="AN60" s="2391"/>
      <c r="AO60" s="2391"/>
      <c r="AP60" s="2391"/>
      <c r="AQ60" s="2391"/>
      <c r="AR60" s="2391"/>
      <c r="AS60" s="2391"/>
      <c r="AT60" s="2391"/>
      <c r="AU60" s="2391"/>
      <c r="AV60" s="2391"/>
      <c r="AW60" s="2391"/>
      <c r="AX60" s="2391"/>
      <c r="AY60" s="2391"/>
      <c r="AZ60" s="2391"/>
      <c r="BA60" s="2391"/>
      <c r="BB60" s="2391"/>
      <c r="BC60" s="2391"/>
      <c r="BD60" s="2391"/>
      <c r="BE60" s="2391"/>
      <c r="BF60" s="2391"/>
      <c r="BG60" s="2391"/>
      <c r="BH60" s="2391"/>
      <c r="BI60" s="2391"/>
      <c r="BJ60" s="2391"/>
      <c r="BK60" s="2391"/>
      <c r="BL60" s="2391"/>
      <c r="BM60" s="2391"/>
      <c r="BN60" s="2391"/>
      <c r="BO60" s="2391"/>
      <c r="BP60" s="2391"/>
      <c r="BQ60" s="2901"/>
      <c r="BR60" s="2291"/>
      <c r="BS60" s="2291"/>
      <c r="BY60" s="1161">
        <v>62</v>
      </c>
    </row>
    <row customHeight="1" ht="15">
      <c r="O61" s="543"/>
      <c r="AL61" s="1641"/>
      <c r="AM61" s="1641"/>
      <c r="AN61" s="1641"/>
      <c r="AO61" s="1641"/>
      <c r="AP61" s="1641"/>
      <c r="AQ61" s="1641"/>
      <c r="AR61" s="1641"/>
      <c r="AS61" s="1641"/>
      <c r="AT61" s="1641"/>
      <c r="AU61" s="1641"/>
      <c r="AV61" s="1641"/>
      <c r="AW61" s="1641"/>
      <c r="AX61" s="1641"/>
      <c r="AY61" s="1641"/>
      <c r="AZ61" s="1641"/>
      <c r="BA61" s="1641"/>
      <c r="BB61" s="1641"/>
      <c r="BC61" s="1641"/>
      <c r="BD61" s="1641"/>
      <c r="BE61" s="1641"/>
      <c r="BF61" s="1641"/>
      <c r="BG61" s="1641"/>
      <c r="BH61" s="1641"/>
      <c r="BI61" s="1641"/>
      <c r="BJ61" s="1641"/>
      <c r="BK61" s="1641"/>
      <c r="BL61" s="1641"/>
      <c r="BM61" s="1641"/>
      <c r="BN61" s="1641"/>
      <c r="BO61" s="1641"/>
      <c r="BP61" s="1641"/>
      <c r="BQ61" s="2877"/>
      <c r="BY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391"/>
      <c r="AM62" s="2391"/>
      <c r="AN62" s="2391"/>
      <c r="AO62" s="2391"/>
      <c r="AP62" s="2391"/>
      <c r="AQ62" s="2391"/>
      <c r="AR62" s="2391"/>
      <c r="AS62" s="2391"/>
      <c r="AT62" s="2391"/>
      <c r="AU62" s="2391"/>
      <c r="AV62" s="2391"/>
      <c r="AW62" s="2391"/>
      <c r="AX62" s="2391"/>
      <c r="AY62" s="2391"/>
      <c r="AZ62" s="2391"/>
      <c r="BA62" s="2391"/>
      <c r="BB62" s="2391"/>
      <c r="BC62" s="2391"/>
      <c r="BD62" s="2391"/>
      <c r="BE62" s="2391"/>
      <c r="BF62" s="2391"/>
      <c r="BG62" s="2391"/>
      <c r="BH62" s="2391"/>
      <c r="BI62" s="2391"/>
      <c r="BJ62" s="2391"/>
      <c r="BK62" s="2391"/>
      <c r="BL62" s="2391"/>
      <c r="BM62" s="2391"/>
      <c r="BN62" s="2391"/>
      <c r="BO62" s="2391"/>
      <c r="BP62" s="2391"/>
      <c r="BQ62" s="2901"/>
      <c r="BR62" s="2291"/>
      <c r="BS62" s="2291"/>
      <c r="BY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391"/>
      <c r="AM63" s="2391"/>
      <c r="AN63" s="2391"/>
      <c r="AO63" s="2391"/>
      <c r="AP63" s="2391"/>
      <c r="AQ63" s="2391"/>
      <c r="AR63" s="2391"/>
      <c r="AS63" s="2391"/>
      <c r="AT63" s="2391"/>
      <c r="AU63" s="2391"/>
      <c r="AV63" s="2391"/>
      <c r="AW63" s="2391"/>
      <c r="AX63" s="2391"/>
      <c r="AY63" s="2391"/>
      <c r="AZ63" s="2391"/>
      <c r="BA63" s="2391"/>
      <c r="BB63" s="2391"/>
      <c r="BC63" s="2391"/>
      <c r="BD63" s="2391"/>
      <c r="BE63" s="2391"/>
      <c r="BF63" s="2391"/>
      <c r="BG63" s="2391"/>
      <c r="BH63" s="2391"/>
      <c r="BI63" s="2391"/>
      <c r="BJ63" s="2391"/>
      <c r="BK63" s="2391"/>
      <c r="BL63" s="2391"/>
      <c r="BM63" s="2391"/>
      <c r="BN63" s="2391"/>
      <c r="BO63" s="2391"/>
      <c r="BP63" s="2391"/>
      <c r="BQ63" s="2901"/>
      <c r="BR63" s="2291"/>
      <c r="BS63" s="2291"/>
      <c r="BY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391"/>
      <c r="AM64" s="2391"/>
      <c r="AN64" s="2391"/>
      <c r="AO64" s="2391"/>
      <c r="AP64" s="2391"/>
      <c r="AQ64" s="2391"/>
      <c r="AR64" s="2391"/>
      <c r="AS64" s="2391"/>
      <c r="AT64" s="2391"/>
      <c r="AU64" s="2391"/>
      <c r="AV64" s="2391"/>
      <c r="AW64" s="2391"/>
      <c r="AX64" s="2391"/>
      <c r="AY64" s="2391"/>
      <c r="AZ64" s="2391"/>
      <c r="BA64" s="2391"/>
      <c r="BB64" s="2391"/>
      <c r="BC64" s="2391"/>
      <c r="BD64" s="2391"/>
      <c r="BE64" s="2391"/>
      <c r="BF64" s="2391"/>
      <c r="BG64" s="2391"/>
      <c r="BH64" s="2391"/>
      <c r="BI64" s="2391"/>
      <c r="BJ64" s="2391"/>
      <c r="BK64" s="2391"/>
      <c r="BL64" s="2391"/>
      <c r="BM64" s="2391"/>
      <c r="BN64" s="2391"/>
      <c r="BO64" s="2391"/>
      <c r="BP64" s="2391"/>
      <c r="BQ64" s="2901"/>
      <c r="BR64" s="2291"/>
      <c r="BS64" s="2291"/>
      <c r="BY64" s="1161">
        <v>28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641">
        <v>0</v>
      </c>
      <c r="AM65" s="1641">
        <v>0</v>
      </c>
      <c r="AN65" s="1641">
        <v>0</v>
      </c>
      <c r="AO65" s="1641">
        <v>0</v>
      </c>
      <c r="AP65" s="1641">
        <v>0</v>
      </c>
      <c r="AQ65" s="1641">
        <v>0</v>
      </c>
      <c r="AR65" s="1641">
        <v>0</v>
      </c>
      <c r="AS65" s="1641">
        <v>0</v>
      </c>
      <c r="AT65" s="1641">
        <v>0</v>
      </c>
      <c r="AU65" s="1641">
        <v>0</v>
      </c>
      <c r="AV65" s="1641">
        <v>0</v>
      </c>
      <c r="AW65" s="1641">
        <v>0</v>
      </c>
      <c r="AX65" s="1641">
        <v>0</v>
      </c>
      <c r="AY65" s="1641">
        <v>0</v>
      </c>
      <c r="AZ65" s="1641">
        <v>0</v>
      </c>
      <c r="BA65" s="1641">
        <v>0</v>
      </c>
      <c r="BB65" s="1641">
        <v>0</v>
      </c>
      <c r="BC65" s="1641">
        <v>0</v>
      </c>
      <c r="BD65" s="1641">
        <v>0</v>
      </c>
      <c r="BE65" s="1641">
        <v>0</v>
      </c>
      <c r="BF65" s="1641">
        <v>0</v>
      </c>
      <c r="BG65" s="1641">
        <v>0</v>
      </c>
      <c r="BH65" s="1641">
        <v>0</v>
      </c>
      <c r="BI65" s="1641">
        <v>0</v>
      </c>
      <c r="BJ65" s="1641">
        <v>0</v>
      </c>
      <c r="BK65" s="1641">
        <v>0</v>
      </c>
      <c r="BL65" s="1641">
        <v>0</v>
      </c>
      <c r="BM65" s="1641">
        <v>0</v>
      </c>
      <c r="BN65" s="1641">
        <v>0</v>
      </c>
      <c r="BO65" s="1641">
        <v>0</v>
      </c>
      <c r="BP65" s="1641">
        <v>0</v>
      </c>
      <c r="BQ65" s="2877">
        <v>0</v>
      </c>
      <c r="BR65" s="1161">
        <v>4</v>
      </c>
      <c r="BS65" s="1161">
        <v>115</v>
      </c>
      <c r="BT65" s="517">
        <v>10</v>
      </c>
      <c r="BU65" s="517">
        <v>10</v>
      </c>
      <c r="BV65" s="517">
        <v>10</v>
      </c>
      <c r="BW65" s="517">
        <v>10</v>
      </c>
      <c r="BX65" s="517">
        <v>10</v>
      </c>
      <c r="BY65" s="1161">
        <v>23</v>
      </c>
    </row>
  </sheetData>
  <sheetProtection formatColumns="0" formatRows="0" autoFilter="0" sort="0" insertRows="0" insertColumns="1" deleteRows="0" deleteColumns="0"/>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7D76C-CA11-9ECC-6964-0.46AAB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408</v>
      </c>
      <c r="M6" s="1641"/>
      <c r="P6" s="2263">
        <v>1</v>
      </c>
      <c r="Q6" s="1960"/>
      <c r="R6" s="362"/>
      <c r="S6" s="1964">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411</v>
      </c>
      <c r="M7" s="1641"/>
      <c r="N7" s="1637"/>
      <c r="P7" s="2263"/>
      <c r="Q7" s="2263">
        <v>1</v>
      </c>
      <c r="R7" s="363"/>
      <c r="S7" s="1964">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414</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415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420</v>
      </c>
      <c r="P22" s="1368"/>
      <c r="Q22" s="1377"/>
      <c r="R22" s="1377"/>
      <c r="S22" s="735"/>
      <c r="T22" s="1372" t="s">
        <v>421</v>
      </c>
      <c r="AA22" s="601" t="s">
        <v>422</v>
      </c>
      <c r="AC22" s="601" t="s">
        <v>423</v>
      </c>
      <c r="AD22" s="1372" t="s">
        <v>421</v>
      </c>
      <c r="AI22" s="601" t="s">
        <v>424</v>
      </c>
      <c r="AK22" s="601" t="s">
        <v>423</v>
      </c>
      <c r="AN22" s="1642"/>
      <c r="AO22" s="1642"/>
      <c r="AP22" s="1642"/>
      <c r="AQ22" s="1642"/>
      <c r="AR22" s="1642"/>
      <c r="AS22" s="1372">
        <v>0</v>
      </c>
    </row>
    <row customHeight="1" ht="14.25" hidden="1">
      <c r="O23" s="1316"/>
      <c r="AS23" s="1637">
        <v>0</v>
      </c>
    </row>
    <row customHeight="1" ht="14.25" hidden="1">
      <c r="O24" s="1316"/>
      <c r="AS24" s="1637">
        <v>0</v>
      </c>
    </row>
    <row customHeight="1" ht="15">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425</v>
      </c>
      <c r="T30" s="2256"/>
      <c r="U30" s="1378"/>
      <c r="V30" s="2270" t="str">
        <f>IF(TITLE_DATE_PR_CHANGE="",IF(TITLE_DATE_PR="","",TITLE_DATE_PR),TITLE_DATE_PR_CHANGE)</f>
        <v>45989</v>
      </c>
      <c r="W30" s="2270"/>
      <c r="X30" s="2270"/>
      <c r="Y30" s="2270"/>
      <c r="Z30" s="2270"/>
      <c r="AA30" s="2270"/>
      <c r="AB30" s="2270"/>
      <c r="AC30" s="1641"/>
      <c r="AD30" s="2270" t="str">
        <f>IF(TITLE_DATE_PR_CHANGE="",IF(TITLE_DATE_PR="","",TITLE_DATE_PR),TITLE_DATE_PR_CHANGE)</f>
        <v>45989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426</v>
      </c>
      <c r="T31" s="2256"/>
      <c r="U31" s="1378"/>
      <c r="V31" s="2257" t="str">
        <f>IF(TITLE_NUMBER_PR_CHANGE="",IF(TITLE_NUMBER_PR="","",TITLE_NUMBER_PR),TITLE_NUMBER_PR_CHANGE)</f>
        <v>1191</v>
      </c>
      <c r="W31" s="2257"/>
      <c r="X31" s="2257"/>
      <c r="Y31" s="2257"/>
      <c r="Z31" s="2257"/>
      <c r="AA31" s="2257"/>
      <c r="AB31" s="2257"/>
      <c r="AC31" s="1641"/>
      <c r="AD31" s="2257" t="str">
        <f>IF(TITLE_NUMBER_PR_CHANGE="",IF(TITLE_NUMBER_PR="","",TITLE_NUMBER_PR),TITLE_NUMBER_PR_CHANGE)</f>
        <v>1191</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427</v>
      </c>
      <c r="T34" s="2256"/>
      <c r="U34" s="1378"/>
      <c r="V34" s="2270" t="str">
        <f>IF(TITLE_DATE_PR_CHANGE="",IF(TITLE_DATE_PR="","",TITLE_DATE_PR),TITLE_DATE_PR_CHANGE)</f>
        <v>45989</v>
      </c>
      <c r="W34" s="2270"/>
      <c r="X34" s="2270"/>
      <c r="Y34" s="2270"/>
      <c r="Z34" s="2270"/>
      <c r="AA34" s="2270"/>
      <c r="AB34" s="2270"/>
      <c r="AC34" s="1641"/>
      <c r="AD34" s="2270" t="str">
        <f>IF(TITLE_DATE_PR_CHANGE="",IF(TITLE_DATE_PR="","",TITLE_DATE_PR),TITLE_DATE_PR_CHANGE)</f>
        <v>45989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428</v>
      </c>
      <c r="T35" s="2256"/>
      <c r="U35" s="1378"/>
      <c r="V35" s="2257" t="str">
        <f>IF(TITLE_NUMBER_PR_CHANGE="",IF(TITLE_NUMBER_PR="","",TITLE_NUMBER_PR),TITLE_NUMBER_PR_CHANGE)</f>
        <v>1191</v>
      </c>
      <c r="W35" s="2257"/>
      <c r="X35" s="2257"/>
      <c r="Y35" s="2257"/>
      <c r="Z35" s="2257"/>
      <c r="AA35" s="2257"/>
      <c r="AB35" s="2257"/>
      <c r="AC35" s="1641"/>
      <c r="AD35" s="2257" t="str">
        <f>IF(TITLE_NUMBER_PR_CHANGE="",IF(TITLE_NUMBER_PR="","",TITLE_NUMBER_PR),TITLE_NUMBER_PR_CHANGE)</f>
        <v>1191</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429</v>
      </c>
      <c r="AD36" s="1641"/>
      <c r="AE36" s="1641"/>
      <c r="AF36" s="1641"/>
      <c r="AG36" s="1641"/>
      <c r="AH36" s="1641"/>
      <c r="AI36" s="1641"/>
      <c r="AJ36" s="1641"/>
      <c r="AK36" s="1648" t="s">
        <v>429</v>
      </c>
      <c r="AN36" s="374"/>
      <c r="AO36" s="374"/>
      <c r="AP36" s="374"/>
      <c r="AQ36" s="374"/>
      <c r="AR36" s="374"/>
      <c r="AS36" s="424">
        <v>0</v>
      </c>
    </row>
    <row customHeight="1" ht="15">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637">
        <v>14</v>
      </c>
    </row>
    <row customHeight="1" ht="15">
      <c r="Q39" s="382"/>
      <c r="R39" s="382"/>
      <c r="S39" s="2279" t="s">
        <v>89</v>
      </c>
      <c r="T39" s="2215" t="s">
        <v>430</v>
      </c>
      <c r="U39" s="343"/>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637">
        <v>14</v>
      </c>
    </row>
    <row customHeight="1" ht="36">
      <c r="Q40" s="382"/>
      <c r="R40" s="382"/>
      <c r="S40" s="2279"/>
      <c r="T40" s="2215"/>
      <c r="U40" s="1037"/>
      <c r="V40" s="2266" t="s">
        <v>435</v>
      </c>
      <c r="W40" s="2289" t="s">
        <v>436</v>
      </c>
      <c r="X40" s="2268" t="s">
        <v>437</v>
      </c>
      <c r="Y40" s="2269"/>
      <c r="Z40" s="2268" t="s">
        <v>451</v>
      </c>
      <c r="AA40" s="2275"/>
      <c r="AB40" s="2269"/>
      <c r="AC40" s="2284"/>
      <c r="AD40" s="2266" t="s">
        <v>435</v>
      </c>
      <c r="AE40" s="2289" t="s">
        <v>436</v>
      </c>
      <c r="AF40" s="2268" t="s">
        <v>437</v>
      </c>
      <c r="AG40" s="2269"/>
      <c r="AH40" s="2268" t="s">
        <v>438</v>
      </c>
      <c r="AI40" s="2275"/>
      <c r="AJ40" s="2269"/>
      <c r="AK40" s="2284"/>
      <c r="AL40" s="2287"/>
      <c r="AM40" s="2133"/>
      <c r="AS40" s="1637">
        <v>34</v>
      </c>
    </row>
    <row customHeight="1" ht="36">
      <c r="A41" s="1272"/>
      <c r="B41" s="1272" t="s">
        <v>136</v>
      </c>
      <c r="C41" s="1272" t="s">
        <v>137</v>
      </c>
      <c r="D41" s="1272" t="s">
        <v>138</v>
      </c>
      <c r="E41" s="1316" t="s">
        <v>439</v>
      </c>
      <c r="F41" s="1316" t="s">
        <v>440</v>
      </c>
      <c r="G41" s="1316" t="s">
        <v>441</v>
      </c>
      <c r="H41" s="1316" t="s">
        <v>442</v>
      </c>
      <c r="I41" s="1316" t="s">
        <v>443</v>
      </c>
      <c r="J41" s="1316" t="s">
        <v>444</v>
      </c>
      <c r="K41" s="1316" t="s">
        <v>445</v>
      </c>
      <c r="L41" s="1316" t="s">
        <v>420</v>
      </c>
      <c r="Q41" s="382"/>
      <c r="R41" s="382"/>
      <c r="S41" s="2279"/>
      <c r="T41" s="2215"/>
      <c r="U41" s="308"/>
      <c r="V41" s="2267"/>
      <c r="W41" s="2290"/>
      <c r="X41" s="1944" t="s">
        <v>446</v>
      </c>
      <c r="Y41" s="1944" t="s">
        <v>447</v>
      </c>
      <c r="Z41" s="1944" t="s">
        <v>448</v>
      </c>
      <c r="AA41" s="2276" t="s">
        <v>449</v>
      </c>
      <c r="AB41" s="2277"/>
      <c r="AC41" s="2285"/>
      <c r="AD41" s="2267"/>
      <c r="AE41" s="2290"/>
      <c r="AF41" s="1944" t="s">
        <v>446</v>
      </c>
      <c r="AG41" s="1944" t="s">
        <v>447</v>
      </c>
      <c r="AH41" s="1944" t="s">
        <v>448</v>
      </c>
      <c r="AI41" s="2276" t="s">
        <v>449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110</v>
      </c>
      <c r="T42" s="1261" t="s">
        <v>111</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1.75">
      <c r="A43" s="1273" t="s">
        <v>217</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1.75">
      <c r="A44" s="1273" t="s">
        <v>217</v>
      </c>
      <c r="B44" s="1273" t="s">
        <v>218</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1630"/>
      <c r="AP44" s="1630" t="str">
        <f>IF(T44="","",T44)</f>
        <v>Территория действия тарифа</v>
      </c>
      <c r="AQ44" s="1630"/>
      <c r="AR44" s="1630"/>
      <c r="AS44" s="1637">
        <v>21</v>
      </c>
    </row>
    <row customHeight="1" ht="24">
      <c r="A45" s="1273" t="s">
        <v>217</v>
      </c>
      <c r="B45" s="1273" t="s">
        <v>218</v>
      </c>
      <c r="C45" s="1273" t="s">
        <v>219</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1630"/>
      <c r="AP45" s="1630" t="str">
        <f>IF(T45="","",T45)</f>
        <v>Наименование системы теплоснабжения </v>
      </c>
      <c r="AQ45" s="1630"/>
      <c r="AR45" s="1630"/>
      <c r="AS45" s="1637">
        <v>23</v>
      </c>
    </row>
    <row customHeight="1" ht="21.75">
      <c r="A46" s="1273" t="s">
        <v>217</v>
      </c>
      <c r="B46" s="1273" t="s">
        <v>218</v>
      </c>
      <c r="C46" s="1273" t="s">
        <v>219</v>
      </c>
      <c r="D46" s="1273" t="s">
        <v>220</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1630"/>
      <c r="AP46" s="1630" t="str">
        <f>IF(T46="","",T46)</f>
        <v>Источник тепловой энергии  </v>
      </c>
      <c r="AQ46" s="1630"/>
      <c r="AR46" s="1630"/>
      <c r="AS46" s="1637">
        <v>21</v>
      </c>
    </row>
    <row customHeight="1" ht="49.5">
      <c r="A47" s="1273" t="s">
        <v>217</v>
      </c>
      <c r="B47" s="1273" t="s">
        <v>218</v>
      </c>
      <c r="C47" s="1273" t="s">
        <v>219</v>
      </c>
      <c r="D47" s="1273" t="s">
        <v>220</v>
      </c>
      <c r="E47" s="2296"/>
      <c r="F47" s="2296"/>
      <c r="G47" s="2296"/>
      <c r="H47" s="2296"/>
      <c r="I47" s="2133" t="str">
        <f>S46&amp;".1"</f>
        <v>....1</v>
      </c>
      <c r="J47" s="1273"/>
      <c r="K47" s="1273"/>
      <c r="L47" s="1316" t="s">
        <v>408</v>
      </c>
      <c r="P47" s="2263">
        <v>1</v>
      </c>
      <c r="Q47" s="1960"/>
      <c r="R47" s="362"/>
      <c r="S47" s="1964"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1.75">
      <c r="A48" s="1273" t="s">
        <v>217</v>
      </c>
      <c r="B48" s="1273" t="s">
        <v>218</v>
      </c>
      <c r="C48" s="1273" t="s">
        <v>219</v>
      </c>
      <c r="D48" s="1273" t="s">
        <v>220</v>
      </c>
      <c r="E48" s="2296"/>
      <c r="F48" s="2296"/>
      <c r="G48" s="2296"/>
      <c r="H48" s="2296"/>
      <c r="I48" s="2107"/>
      <c r="J48" s="2133" t="str">
        <f>I47&amp;".1"</f>
        <v>....1.1</v>
      </c>
      <c r="K48" s="1273"/>
      <c r="L48" s="1316" t="s">
        <v>411</v>
      </c>
      <c r="P48" s="2263"/>
      <c r="Q48" s="2263">
        <v>1</v>
      </c>
      <c r="R48" s="363"/>
      <c r="S48" s="1964"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1630"/>
      <c r="AP48" s="1630" t="str">
        <f>IF(T48="","",T48)</f>
        <v>Группа потребителей</v>
      </c>
      <c r="AQ48" s="1630"/>
      <c r="AR48" s="1630"/>
      <c r="AS48" s="1637">
        <v>21</v>
      </c>
    </row>
    <row customHeight="1" ht="21.75">
      <c r="A49" s="1273" t="s">
        <v>217</v>
      </c>
      <c r="B49" s="1273" t="s">
        <v>218</v>
      </c>
      <c r="C49" s="1273" t="s">
        <v>219</v>
      </c>
      <c r="D49" s="1273" t="s">
        <v>220</v>
      </c>
      <c r="E49" s="2296"/>
      <c r="F49" s="2296"/>
      <c r="G49" s="2296"/>
      <c r="H49" s="2296"/>
      <c r="I49" s="2107"/>
      <c r="J49" s="2107"/>
      <c r="K49" s="2133" t="str">
        <f>J48&amp;".1"</f>
        <v>....1.1.1</v>
      </c>
      <c r="L49" s="1316" t="s">
        <v>414</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415</v>
      </c>
      <c r="AN49" s="1642">
        <f>STRCHECKDATE(V50:AL50)</f>
      </c>
      <c r="AO49" s="1630"/>
      <c r="AP49" s="1630" t="str">
        <f>IF(T49="","",T49)</f>
        <v/>
      </c>
      <c r="AQ49" s="1630"/>
      <c r="AR49" s="1630"/>
      <c r="AS49" s="1637">
        <v>21</v>
      </c>
    </row>
    <row customHeight="1" ht="0.75">
      <c r="A50" s="1273" t="s">
        <v>217</v>
      </c>
      <c r="B50" s="1273" t="s">
        <v>218</v>
      </c>
      <c r="C50" s="1273" t="s">
        <v>219</v>
      </c>
      <c r="D50" s="1273" t="s">
        <v>220</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25">
      <c r="A51" s="1273" t="s">
        <v>217</v>
      </c>
      <c r="B51" s="1273" t="s">
        <v>218</v>
      </c>
      <c r="C51" s="1273" t="s">
        <v>219</v>
      </c>
      <c r="D51" s="1273" t="s">
        <v>220</v>
      </c>
      <c r="E51" s="2296"/>
      <c r="F51" s="2296"/>
      <c r="G51" s="2296"/>
      <c r="H51" s="2296"/>
      <c r="I51" s="2107"/>
      <c r="J51" s="2133"/>
      <c r="K51" s="1273"/>
      <c r="L51" s="1316"/>
      <c r="P51" s="2263"/>
      <c r="Q51" s="2263"/>
      <c r="R51" s="362"/>
      <c r="S51" s="1284"/>
      <c r="T51" s="294" t="s">
        <v>416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25">
      <c r="A52" s="1273" t="s">
        <v>217</v>
      </c>
      <c r="B52" s="1273" t="s">
        <v>218</v>
      </c>
      <c r="C52" s="1273" t="s">
        <v>219</v>
      </c>
      <c r="D52" s="1273" t="s">
        <v>220</v>
      </c>
      <c r="E52" s="2296"/>
      <c r="F52" s="2296"/>
      <c r="G52" s="2296"/>
      <c r="H52" s="2296"/>
      <c r="I52" s="2133"/>
      <c r="J52" s="1273"/>
      <c r="K52" s="1273"/>
      <c r="L52" s="1316"/>
      <c r="P52" s="2263"/>
      <c r="Q52" s="1960"/>
      <c r="R52" s="362"/>
      <c r="S52" s="1284"/>
      <c r="T52" s="293" t="s">
        <v>417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5">
      <c r="A53" s="1273" t="s">
        <v>217</v>
      </c>
      <c r="B53" s="1273" t="s">
        <v>218</v>
      </c>
      <c r="C53" s="1273" t="s">
        <v>219</v>
      </c>
      <c r="D53" s="1273" t="s">
        <v>220</v>
      </c>
      <c r="E53" s="2296"/>
      <c r="F53" s="2296"/>
      <c r="G53" s="2296"/>
      <c r="H53" s="2295"/>
      <c r="I53" s="1273"/>
      <c r="J53" s="1273"/>
      <c r="K53" s="1273"/>
      <c r="L53" s="1316"/>
      <c r="M53" s="1616"/>
      <c r="N53" s="1616"/>
      <c r="O53" s="1641"/>
      <c r="P53" s="366"/>
      <c r="Q53" s="381"/>
      <c r="R53" s="361"/>
      <c r="S53" s="1284"/>
      <c r="T53" s="371" t="s">
        <v>418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5">
      <c r="A54" s="1381" t="s">
        <v>217</v>
      </c>
      <c r="B54" s="1381" t="s">
        <v>218</v>
      </c>
      <c r="C54" s="1381" t="s">
        <v>219</v>
      </c>
      <c r="D54" s="1380"/>
      <c r="E54" s="2296"/>
      <c r="F54" s="2296"/>
      <c r="G54" s="2295"/>
      <c r="H54" s="1380"/>
      <c r="I54" s="1380"/>
      <c r="J54" s="1380"/>
      <c r="K54" s="1380"/>
      <c r="L54" s="1383"/>
      <c r="M54" s="1384"/>
      <c r="N54" s="1384"/>
      <c r="O54" s="357"/>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5">
      <c r="A55" s="1381" t="s">
        <v>217</v>
      </c>
      <c r="B55" s="1381" t="s">
        <v>218</v>
      </c>
      <c r="C55" s="1380"/>
      <c r="D55" s="1380"/>
      <c r="E55" s="2296"/>
      <c r="F55" s="2295"/>
      <c r="G55" s="1380"/>
      <c r="H55" s="1380"/>
      <c r="I55" s="1380"/>
      <c r="J55" s="1380"/>
      <c r="K55" s="1380"/>
      <c r="L55" s="1383"/>
      <c r="M55" s="1385"/>
      <c r="N55" s="1385"/>
      <c r="O55" s="357"/>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5">
      <c r="A56" s="1381" t="s">
        <v>217</v>
      </c>
      <c r="B56" s="1381"/>
      <c r="C56" s="1381"/>
      <c r="D56" s="1381"/>
      <c r="E56" s="2295"/>
      <c r="F56" s="1381"/>
      <c r="G56" s="1381"/>
      <c r="H56" s="1381"/>
      <c r="I56" s="1381"/>
      <c r="J56" s="1381"/>
      <c r="K56" s="1381"/>
      <c r="L56" s="1387"/>
      <c r="M56" s="1385"/>
      <c r="N56" s="1385"/>
      <c r="O56" s="357"/>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5">
      <c r="A57" s="1380"/>
      <c r="B57" s="1380"/>
      <c r="C57" s="1380"/>
      <c r="D57" s="1380"/>
      <c r="E57" s="1381"/>
      <c r="F57" s="1380"/>
      <c r="G57" s="1380"/>
      <c r="H57" s="1380"/>
      <c r="I57" s="1380"/>
      <c r="J57" s="1380"/>
      <c r="K57" s="1380"/>
      <c r="L57" s="1383"/>
      <c r="M57" s="1385"/>
      <c r="N57" s="1385"/>
      <c r="O57" s="357"/>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25">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5">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D610C-17C5-F54A-4885-0.80A7BE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408</v>
      </c>
      <c r="M6" s="1641"/>
      <c r="P6" s="2263">
        <v>1</v>
      </c>
      <c r="Q6" s="1960"/>
      <c r="R6" s="362"/>
      <c r="S6" s="1964">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411</v>
      </c>
      <c r="M7" s="1641"/>
      <c r="N7" s="1637"/>
      <c r="P7" s="2263"/>
      <c r="Q7" s="2263">
        <v>1</v>
      </c>
      <c r="R7" s="363"/>
      <c r="S7" s="1964">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414</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415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420</v>
      </c>
      <c r="P22" s="1368"/>
      <c r="Q22" s="1377"/>
      <c r="R22" s="1377"/>
      <c r="S22" s="735"/>
      <c r="T22" s="1372" t="s">
        <v>421</v>
      </c>
      <c r="AA22" s="601" t="s">
        <v>422</v>
      </c>
      <c r="AC22" s="601" t="s">
        <v>423</v>
      </c>
      <c r="AD22" s="1372" t="s">
        <v>421</v>
      </c>
      <c r="AI22" s="601" t="s">
        <v>424</v>
      </c>
      <c r="AK22" s="601" t="s">
        <v>423</v>
      </c>
      <c r="AN22" s="1642"/>
      <c r="AO22" s="1642"/>
      <c r="AP22" s="1642"/>
      <c r="AQ22" s="1642"/>
      <c r="AR22" s="1642"/>
      <c r="AS22" s="1372">
        <v>0</v>
      </c>
    </row>
    <row customHeight="1" ht="14.25" hidden="1">
      <c r="O23" s="1316"/>
      <c r="AS23" s="1637">
        <v>0</v>
      </c>
    </row>
    <row customHeight="1" ht="14.25" hidden="1">
      <c r="O24" s="1316"/>
      <c r="AS24" s="1637">
        <v>0</v>
      </c>
    </row>
    <row customHeight="1" ht="15">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425</v>
      </c>
      <c r="T30" s="2256"/>
      <c r="U30" s="1378"/>
      <c r="V30" s="2270" t="str">
        <f>IF(TITLE_DATE_PR_CHANGE="",IF(TITLE_DATE_PR="","",TITLE_DATE_PR),TITLE_DATE_PR_CHANGE)</f>
        <v>45989</v>
      </c>
      <c r="W30" s="2270"/>
      <c r="X30" s="2270"/>
      <c r="Y30" s="2270"/>
      <c r="Z30" s="2270"/>
      <c r="AA30" s="2270"/>
      <c r="AB30" s="2270"/>
      <c r="AC30" s="1641"/>
      <c r="AD30" s="2270" t="str">
        <f>IF(TITLE_DATE_PR_CHANGE="",IF(TITLE_DATE_PR="","",TITLE_DATE_PR),TITLE_DATE_PR_CHANGE)</f>
        <v>45989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426</v>
      </c>
      <c r="T31" s="2256"/>
      <c r="U31" s="1378"/>
      <c r="V31" s="2257" t="str">
        <f>IF(TITLE_NUMBER_PR_CHANGE="",IF(TITLE_NUMBER_PR="","",TITLE_NUMBER_PR),TITLE_NUMBER_PR_CHANGE)</f>
        <v>1191</v>
      </c>
      <c r="W31" s="2257"/>
      <c r="X31" s="2257"/>
      <c r="Y31" s="2257"/>
      <c r="Z31" s="2257"/>
      <c r="AA31" s="2257"/>
      <c r="AB31" s="2257"/>
      <c r="AC31" s="1641"/>
      <c r="AD31" s="2257" t="str">
        <f>IF(TITLE_NUMBER_PR_CHANGE="",IF(TITLE_NUMBER_PR="","",TITLE_NUMBER_PR),TITLE_NUMBER_PR_CHANGE)</f>
        <v>1191</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427</v>
      </c>
      <c r="T34" s="2256"/>
      <c r="U34" s="1378"/>
      <c r="V34" s="2270" t="str">
        <f>IF(TITLE_DATE_PR_CHANGE="",IF(TITLE_DATE_PR="","",TITLE_DATE_PR),TITLE_DATE_PR_CHANGE)</f>
        <v>45989</v>
      </c>
      <c r="W34" s="2270"/>
      <c r="X34" s="2270"/>
      <c r="Y34" s="2270"/>
      <c r="Z34" s="2270"/>
      <c r="AA34" s="2270"/>
      <c r="AB34" s="2270"/>
      <c r="AC34" s="1641"/>
      <c r="AD34" s="2270" t="str">
        <f>IF(TITLE_DATE_PR_CHANGE="",IF(TITLE_DATE_PR="","",TITLE_DATE_PR),TITLE_DATE_PR_CHANGE)</f>
        <v>45989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428</v>
      </c>
      <c r="T35" s="2256"/>
      <c r="U35" s="1378"/>
      <c r="V35" s="2257" t="str">
        <f>IF(TITLE_NUMBER_PR_CHANGE="",IF(TITLE_NUMBER_PR="","",TITLE_NUMBER_PR),TITLE_NUMBER_PR_CHANGE)</f>
        <v>1191</v>
      </c>
      <c r="W35" s="2257"/>
      <c r="X35" s="2257"/>
      <c r="Y35" s="2257"/>
      <c r="Z35" s="2257"/>
      <c r="AA35" s="2257"/>
      <c r="AB35" s="2257"/>
      <c r="AC35" s="1641"/>
      <c r="AD35" s="2257" t="str">
        <f>IF(TITLE_NUMBER_PR_CHANGE="",IF(TITLE_NUMBER_PR="","",TITLE_NUMBER_PR),TITLE_NUMBER_PR_CHANGE)</f>
        <v>1191</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429</v>
      </c>
      <c r="AD36" s="1641"/>
      <c r="AE36" s="1641"/>
      <c r="AF36" s="1641"/>
      <c r="AG36" s="1641"/>
      <c r="AH36" s="1641"/>
      <c r="AI36" s="1641"/>
      <c r="AJ36" s="1641"/>
      <c r="AK36" s="1648" t="s">
        <v>429</v>
      </c>
      <c r="AN36" s="374"/>
      <c r="AO36" s="374"/>
      <c r="AP36" s="374"/>
      <c r="AQ36" s="374"/>
      <c r="AR36" s="374"/>
      <c r="AS36" s="424">
        <v>0</v>
      </c>
    </row>
    <row customHeight="1" ht="15">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637">
        <v>14</v>
      </c>
    </row>
    <row customHeight="1" ht="15">
      <c r="Q39" s="382"/>
      <c r="R39" s="382"/>
      <c r="S39" s="2279" t="s">
        <v>89</v>
      </c>
      <c r="T39" s="2215" t="s">
        <v>430</v>
      </c>
      <c r="U39" s="343"/>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637">
        <v>14</v>
      </c>
    </row>
    <row customHeight="1" ht="36">
      <c r="Q40" s="382"/>
      <c r="R40" s="382"/>
      <c r="S40" s="2279"/>
      <c r="T40" s="2215"/>
      <c r="U40" s="1037"/>
      <c r="V40" s="2266" t="s">
        <v>435</v>
      </c>
      <c r="W40" s="2289" t="s">
        <v>436</v>
      </c>
      <c r="X40" s="2268" t="s">
        <v>437</v>
      </c>
      <c r="Y40" s="2269"/>
      <c r="Z40" s="2268" t="s">
        <v>451</v>
      </c>
      <c r="AA40" s="2275"/>
      <c r="AB40" s="2269"/>
      <c r="AC40" s="2284"/>
      <c r="AD40" s="2266" t="s">
        <v>435</v>
      </c>
      <c r="AE40" s="2289" t="s">
        <v>436</v>
      </c>
      <c r="AF40" s="2268" t="s">
        <v>437</v>
      </c>
      <c r="AG40" s="2269"/>
      <c r="AH40" s="2268" t="s">
        <v>438</v>
      </c>
      <c r="AI40" s="2275"/>
      <c r="AJ40" s="2269"/>
      <c r="AK40" s="2284"/>
      <c r="AL40" s="2287"/>
      <c r="AM40" s="2133"/>
      <c r="AS40" s="1637">
        <v>34</v>
      </c>
    </row>
    <row customHeight="1" ht="36">
      <c r="A41" s="1272"/>
      <c r="B41" s="1272" t="s">
        <v>136</v>
      </c>
      <c r="C41" s="1272" t="s">
        <v>137</v>
      </c>
      <c r="D41" s="1272" t="s">
        <v>138</v>
      </c>
      <c r="E41" s="1316" t="s">
        <v>439</v>
      </c>
      <c r="F41" s="1316" t="s">
        <v>440</v>
      </c>
      <c r="G41" s="1316" t="s">
        <v>441</v>
      </c>
      <c r="H41" s="1316" t="s">
        <v>442</v>
      </c>
      <c r="I41" s="1316" t="s">
        <v>443</v>
      </c>
      <c r="J41" s="1316" t="s">
        <v>444</v>
      </c>
      <c r="K41" s="1316" t="s">
        <v>445</v>
      </c>
      <c r="L41" s="1316" t="s">
        <v>420</v>
      </c>
      <c r="Q41" s="382"/>
      <c r="R41" s="382"/>
      <c r="S41" s="2279"/>
      <c r="T41" s="2215"/>
      <c r="U41" s="308"/>
      <c r="V41" s="2267"/>
      <c r="W41" s="2290"/>
      <c r="X41" s="1944" t="s">
        <v>446</v>
      </c>
      <c r="Y41" s="1944" t="s">
        <v>447</v>
      </c>
      <c r="Z41" s="1944" t="s">
        <v>448</v>
      </c>
      <c r="AA41" s="2276" t="s">
        <v>449</v>
      </c>
      <c r="AB41" s="2277"/>
      <c r="AC41" s="2285"/>
      <c r="AD41" s="2267"/>
      <c r="AE41" s="2290"/>
      <c r="AF41" s="1944" t="s">
        <v>446</v>
      </c>
      <c r="AG41" s="1944" t="s">
        <v>447</v>
      </c>
      <c r="AH41" s="1944" t="s">
        <v>448</v>
      </c>
      <c r="AI41" s="2276" t="s">
        <v>449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110</v>
      </c>
      <c r="T42" s="1261" t="s">
        <v>111</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1.75">
      <c r="A43" s="1273" t="s">
        <v>217</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1.75">
      <c r="A44" s="1273" t="s">
        <v>217</v>
      </c>
      <c r="B44" s="1273" t="s">
        <v>218</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1630"/>
      <c r="AP44" s="1630" t="str">
        <f>IF(T44="","",T44)</f>
        <v>Территория действия тарифа</v>
      </c>
      <c r="AQ44" s="1630"/>
      <c r="AR44" s="1630"/>
      <c r="AS44" s="1637">
        <v>21</v>
      </c>
    </row>
    <row customHeight="1" ht="24">
      <c r="A45" s="1273" t="s">
        <v>217</v>
      </c>
      <c r="B45" s="1273" t="s">
        <v>218</v>
      </c>
      <c r="C45" s="1273" t="s">
        <v>219</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1630"/>
      <c r="AP45" s="1630" t="str">
        <f>IF(T45="","",T45)</f>
        <v>Наименование системы теплоснабжения </v>
      </c>
      <c r="AQ45" s="1630"/>
      <c r="AR45" s="1630"/>
      <c r="AS45" s="1637">
        <v>23</v>
      </c>
    </row>
    <row customHeight="1" ht="21.75">
      <c r="A46" s="1273" t="s">
        <v>217</v>
      </c>
      <c r="B46" s="1273" t="s">
        <v>218</v>
      </c>
      <c r="C46" s="1273" t="s">
        <v>219</v>
      </c>
      <c r="D46" s="1273" t="s">
        <v>220</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1630"/>
      <c r="AP46" s="1630" t="str">
        <f>IF(T46="","",T46)</f>
        <v>Источник тепловой энергии  </v>
      </c>
      <c r="AQ46" s="1630"/>
      <c r="AR46" s="1630"/>
      <c r="AS46" s="1637">
        <v>21</v>
      </c>
    </row>
    <row customHeight="1" ht="49.5">
      <c r="A47" s="1273" t="s">
        <v>217</v>
      </c>
      <c r="B47" s="1273" t="s">
        <v>218</v>
      </c>
      <c r="C47" s="1273" t="s">
        <v>219</v>
      </c>
      <c r="D47" s="1273" t="s">
        <v>220</v>
      </c>
      <c r="E47" s="2296"/>
      <c r="F47" s="2296"/>
      <c r="G47" s="2296"/>
      <c r="H47" s="2296"/>
      <c r="I47" s="2133" t="str">
        <f>S46&amp;".1"</f>
        <v>....1</v>
      </c>
      <c r="J47" s="1273"/>
      <c r="K47" s="1273"/>
      <c r="L47" s="1316" t="s">
        <v>408</v>
      </c>
      <c r="P47" s="2263">
        <v>1</v>
      </c>
      <c r="Q47" s="1960"/>
      <c r="R47" s="362"/>
      <c r="S47" s="1964"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1.75">
      <c r="A48" s="1273" t="s">
        <v>217</v>
      </c>
      <c r="B48" s="1273" t="s">
        <v>218</v>
      </c>
      <c r="C48" s="1273" t="s">
        <v>219</v>
      </c>
      <c r="D48" s="1273" t="s">
        <v>220</v>
      </c>
      <c r="E48" s="2296"/>
      <c r="F48" s="2296"/>
      <c r="G48" s="2296"/>
      <c r="H48" s="2296"/>
      <c r="I48" s="2107"/>
      <c r="J48" s="2133" t="str">
        <f>I47&amp;".1"</f>
        <v>....1.1</v>
      </c>
      <c r="K48" s="1273"/>
      <c r="L48" s="1316" t="s">
        <v>411</v>
      </c>
      <c r="P48" s="2263"/>
      <c r="Q48" s="2263">
        <v>1</v>
      </c>
      <c r="R48" s="363"/>
      <c r="S48" s="1964"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1630"/>
      <c r="AP48" s="1630" t="str">
        <f>IF(T48="","",T48)</f>
        <v>Группа потребителей</v>
      </c>
      <c r="AQ48" s="1630"/>
      <c r="AR48" s="1630"/>
      <c r="AS48" s="1637">
        <v>21</v>
      </c>
    </row>
    <row customHeight="1" ht="21.75">
      <c r="A49" s="1273" t="s">
        <v>217</v>
      </c>
      <c r="B49" s="1273" t="s">
        <v>218</v>
      </c>
      <c r="C49" s="1273" t="s">
        <v>219</v>
      </c>
      <c r="D49" s="1273" t="s">
        <v>220</v>
      </c>
      <c r="E49" s="2296"/>
      <c r="F49" s="2296"/>
      <c r="G49" s="2296"/>
      <c r="H49" s="2296"/>
      <c r="I49" s="2107"/>
      <c r="J49" s="2107"/>
      <c r="K49" s="2133" t="str">
        <f>J48&amp;".1"</f>
        <v>....1.1.1</v>
      </c>
      <c r="L49" s="1316" t="s">
        <v>414</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415</v>
      </c>
      <c r="AN49" s="1642">
        <f>STRCHECKDATE(V50:AL50)</f>
      </c>
      <c r="AO49" s="1630"/>
      <c r="AP49" s="1630" t="str">
        <f>IF(T49="","",T49)</f>
        <v/>
      </c>
      <c r="AQ49" s="1630"/>
      <c r="AR49" s="1630"/>
      <c r="AS49" s="1637">
        <v>21</v>
      </c>
    </row>
    <row customHeight="1" ht="0.75">
      <c r="A50" s="1273" t="s">
        <v>217</v>
      </c>
      <c r="B50" s="1273" t="s">
        <v>218</v>
      </c>
      <c r="C50" s="1273" t="s">
        <v>219</v>
      </c>
      <c r="D50" s="1273" t="s">
        <v>220</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25">
      <c r="A51" s="1273" t="s">
        <v>217</v>
      </c>
      <c r="B51" s="1273" t="s">
        <v>218</v>
      </c>
      <c r="C51" s="1273" t="s">
        <v>219</v>
      </c>
      <c r="D51" s="1273" t="s">
        <v>220</v>
      </c>
      <c r="E51" s="2296"/>
      <c r="F51" s="2296"/>
      <c r="G51" s="2296"/>
      <c r="H51" s="2296"/>
      <c r="I51" s="2107"/>
      <c r="J51" s="2133"/>
      <c r="K51" s="1273"/>
      <c r="L51" s="1316"/>
      <c r="P51" s="2263"/>
      <c r="Q51" s="2263"/>
      <c r="R51" s="362"/>
      <c r="S51" s="1284"/>
      <c r="T51" s="294" t="s">
        <v>416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25">
      <c r="A52" s="1273" t="s">
        <v>217</v>
      </c>
      <c r="B52" s="1273" t="s">
        <v>218</v>
      </c>
      <c r="C52" s="1273" t="s">
        <v>219</v>
      </c>
      <c r="D52" s="1273" t="s">
        <v>220</v>
      </c>
      <c r="E52" s="2296"/>
      <c r="F52" s="2296"/>
      <c r="G52" s="2296"/>
      <c r="H52" s="2296"/>
      <c r="I52" s="2133"/>
      <c r="J52" s="1273"/>
      <c r="K52" s="1273"/>
      <c r="L52" s="1316"/>
      <c r="P52" s="2263"/>
      <c r="Q52" s="1960"/>
      <c r="R52" s="362"/>
      <c r="S52" s="1284"/>
      <c r="T52" s="293" t="s">
        <v>417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5">
      <c r="A53" s="1273" t="s">
        <v>217</v>
      </c>
      <c r="B53" s="1273" t="s">
        <v>218</v>
      </c>
      <c r="C53" s="1273" t="s">
        <v>219</v>
      </c>
      <c r="D53" s="1273" t="s">
        <v>220</v>
      </c>
      <c r="E53" s="2296"/>
      <c r="F53" s="2296"/>
      <c r="G53" s="2296"/>
      <c r="H53" s="2295"/>
      <c r="I53" s="1273"/>
      <c r="J53" s="1273"/>
      <c r="K53" s="1273"/>
      <c r="L53" s="1316"/>
      <c r="M53" s="1616"/>
      <c r="N53" s="1616"/>
      <c r="O53" s="1641"/>
      <c r="P53" s="366"/>
      <c r="Q53" s="381"/>
      <c r="R53" s="361"/>
      <c r="S53" s="1284"/>
      <c r="T53" s="371" t="s">
        <v>418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0.75">
      <c r="A54" s="1273" t="s">
        <v>217</v>
      </c>
      <c r="B54" s="1273" t="s">
        <v>218</v>
      </c>
      <c r="C54" s="1273" t="s">
        <v>219</v>
      </c>
      <c r="D54" s="1980"/>
      <c r="E54" s="2296"/>
      <c r="F54" s="2296"/>
      <c r="G54" s="2295"/>
      <c r="H54" s="1980"/>
      <c r="I54" s="1980"/>
      <c r="J54" s="1980"/>
      <c r="K54" s="1980"/>
      <c r="L54" s="1386"/>
      <c r="M54" s="1616"/>
      <c r="N54" s="1616"/>
      <c r="O54" s="1641"/>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0.75">
      <c r="A55" s="1273" t="s">
        <v>217</v>
      </c>
      <c r="B55" s="1273" t="s">
        <v>218</v>
      </c>
      <c r="C55" s="1980"/>
      <c r="D55" s="1980"/>
      <c r="E55" s="2296"/>
      <c r="F55" s="2295"/>
      <c r="G55" s="1980"/>
      <c r="H55" s="1980"/>
      <c r="I55" s="1980"/>
      <c r="J55" s="1980"/>
      <c r="K55" s="1980"/>
      <c r="L55" s="1386"/>
      <c r="M55" s="1981"/>
      <c r="N55" s="1981"/>
      <c r="O55" s="1641"/>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0.75">
      <c r="A56" s="1273" t="s">
        <v>217</v>
      </c>
      <c r="B56" s="1273"/>
      <c r="C56" s="1273"/>
      <c r="D56" s="1273"/>
      <c r="E56" s="2295"/>
      <c r="F56" s="1273"/>
      <c r="G56" s="1273"/>
      <c r="H56" s="1273"/>
      <c r="I56" s="1273"/>
      <c r="J56" s="1273"/>
      <c r="K56" s="1273"/>
      <c r="L56" s="1316"/>
      <c r="M56" s="1981"/>
      <c r="N56" s="1981"/>
      <c r="O56" s="1641"/>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0.75">
      <c r="A57" s="1980"/>
      <c r="B57" s="1980"/>
      <c r="C57" s="1980"/>
      <c r="D57" s="1980"/>
      <c r="E57" s="1273"/>
      <c r="F57" s="1980"/>
      <c r="G57" s="1980"/>
      <c r="H57" s="1980"/>
      <c r="I57" s="1980"/>
      <c r="J57" s="1980"/>
      <c r="K57" s="1980"/>
      <c r="L57" s="1386"/>
      <c r="M57" s="1981"/>
      <c r="N57" s="1981"/>
      <c r="O57" s="1641"/>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25">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5">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2DE97-0C61-4A0A-DE3D-0.1FE4D8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408</v>
      </c>
      <c r="M6" s="543"/>
      <c r="P6" s="2263">
        <v>1</v>
      </c>
      <c r="Q6" s="1337"/>
      <c r="R6" s="362"/>
      <c r="S6" s="1342">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331"/>
      <c r="W8" s="757"/>
      <c r="X8" s="331"/>
      <c r="Y8" s="390"/>
      <c r="Z8" s="2271"/>
      <c r="AA8" s="2113" t="s">
        <v>67</v>
      </c>
      <c r="AB8" s="2271"/>
      <c r="AC8" s="2113" t="s">
        <v>67</v>
      </c>
      <c r="AD8" s="331"/>
      <c r="AE8" s="757"/>
      <c r="AF8" s="331"/>
      <c r="AG8" s="390"/>
      <c r="AH8" s="2271"/>
      <c r="AI8" s="2113" t="s">
        <v>67</v>
      </c>
      <c r="AJ8" s="2271"/>
      <c r="AK8" s="2113" t="s">
        <v>67</v>
      </c>
      <c r="AL8" s="331"/>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1191</v>
      </c>
      <c r="W31" s="2257"/>
      <c r="X31" s="2257"/>
      <c r="Y31" s="2257"/>
      <c r="Z31" s="2257"/>
      <c r="AA31" s="2257"/>
      <c r="AB31" s="2257"/>
      <c r="AC31" s="332"/>
      <c r="AD31" s="2257" t="str">
        <f>IF(TITLE_NUMBER_PR_CHANGE="",IF(TITLE_NUMBER_PR="","",TITLE_NUMBER_PR),TITLE_NUMBER_PR_CHANGE)</f>
        <v>1191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1191</v>
      </c>
      <c r="W35" s="2257"/>
      <c r="X35" s="2257"/>
      <c r="Y35" s="2257"/>
      <c r="Z35" s="2257"/>
      <c r="AA35" s="2257"/>
      <c r="AB35" s="2257"/>
      <c r="AC35" s="332"/>
      <c r="AD35" s="2257" t="str">
        <f>IF(TITLE_NUMBER_PR_CHANGE="",IF(TITLE_NUMBER_PR="","",TITLE_NUMBER_PR),TITLE_NUMBER_PR_CHANGE)</f>
        <v>1191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5">
      <c r="Q39" s="382"/>
      <c r="R39" s="382"/>
      <c r="S39" s="2279" t="s">
        <v>89</v>
      </c>
      <c r="T39" s="2215" t="s">
        <v>430</v>
      </c>
      <c r="U39" s="307"/>
      <c r="V39" s="2280" t="s">
        <v>431</v>
      </c>
      <c r="W39" s="2281"/>
      <c r="X39" s="2297"/>
      <c r="Y39" s="2297"/>
      <c r="Z39" s="2281"/>
      <c r="AA39" s="2281"/>
      <c r="AB39" s="2282"/>
      <c r="AC39" s="2283" t="s">
        <v>432</v>
      </c>
      <c r="AD39" s="2280" t="s">
        <v>431</v>
      </c>
      <c r="AE39" s="2281"/>
      <c r="AF39" s="2297"/>
      <c r="AG39" s="2297"/>
      <c r="AH39" s="2281"/>
      <c r="AI39" s="2281"/>
      <c r="AJ39" s="2282"/>
      <c r="AK39" s="2283" t="s">
        <v>433</v>
      </c>
      <c r="AL39" s="2286" t="s">
        <v>434</v>
      </c>
      <c r="AM39" s="2133"/>
      <c r="AS39" s="1161">
        <v>14</v>
      </c>
    </row>
    <row customHeight="1" ht="24">
      <c r="Q40" s="382"/>
      <c r="R40" s="382"/>
      <c r="S40" s="2279"/>
      <c r="T40" s="2215"/>
      <c r="U40" s="1037"/>
      <c r="V40" s="2298" t="s">
        <v>435</v>
      </c>
      <c r="W40" s="2300" t="s">
        <v>436</v>
      </c>
      <c r="X40" s="1382" t="s">
        <v>437</v>
      </c>
      <c r="Y40" s="1382"/>
      <c r="Z40" s="2275" t="s">
        <v>438</v>
      </c>
      <c r="AA40" s="2275"/>
      <c r="AB40" s="2269"/>
      <c r="AC40" s="2284"/>
      <c r="AD40" s="2298" t="s">
        <v>435</v>
      </c>
      <c r="AE40" s="2300" t="s">
        <v>436</v>
      </c>
      <c r="AF40" s="1382" t="s">
        <v>437</v>
      </c>
      <c r="AG40" s="1382"/>
      <c r="AH40" s="2275" t="s">
        <v>438</v>
      </c>
      <c r="AI40" s="2275"/>
      <c r="AJ40" s="2269"/>
      <c r="AK40" s="2284"/>
      <c r="AL40" s="2287"/>
      <c r="AM40" s="2133"/>
      <c r="AS40" s="1161">
        <v>23</v>
      </c>
    </row>
    <row s="1272" customFormat="1" customHeight="1" ht="24">
      <c r="A41" s="1376"/>
      <c r="B41" s="1376" t="s">
        <v>136</v>
      </c>
      <c r="C41" s="1376" t="s">
        <v>137</v>
      </c>
      <c r="D41" s="1376" t="s">
        <v>138</v>
      </c>
      <c r="E41" s="1370" t="s">
        <v>439</v>
      </c>
      <c r="F41" s="1370" t="s">
        <v>440</v>
      </c>
      <c r="G41" s="1370" t="s">
        <v>441</v>
      </c>
      <c r="H41" s="1370" t="s">
        <v>442</v>
      </c>
      <c r="I41" s="1370" t="s">
        <v>443</v>
      </c>
      <c r="J41" s="1370" t="s">
        <v>444</v>
      </c>
      <c r="K41" s="1370" t="s">
        <v>445</v>
      </c>
      <c r="L41" s="1370" t="s">
        <v>420</v>
      </c>
      <c r="M41" s="1368"/>
      <c r="N41" s="1368"/>
      <c r="O41" s="1368"/>
      <c r="P41" s="1334"/>
      <c r="Q41" s="382"/>
      <c r="R41" s="382"/>
      <c r="S41" s="2279"/>
      <c r="T41" s="2215"/>
      <c r="U41" s="308"/>
      <c r="V41" s="2299"/>
      <c r="W41" s="2301"/>
      <c r="X41" s="1379" t="s">
        <v>446</v>
      </c>
      <c r="Y41" s="1379" t="s">
        <v>447</v>
      </c>
      <c r="Z41" s="1340" t="s">
        <v>448</v>
      </c>
      <c r="AA41" s="2276" t="s">
        <v>449</v>
      </c>
      <c r="AB41" s="2277"/>
      <c r="AC41" s="2285"/>
      <c r="AD41" s="2299"/>
      <c r="AE41" s="2301"/>
      <c r="AF41" s="1379" t="s">
        <v>446</v>
      </c>
      <c r="AG41" s="1379" t="s">
        <v>447</v>
      </c>
      <c r="AH41" s="1340" t="s">
        <v>448</v>
      </c>
      <c r="AI41" s="2276" t="s">
        <v>449</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199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199</v>
      </c>
      <c r="B44" s="1369" t="s">
        <v>200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199</v>
      </c>
      <c r="B45" s="1369" t="s">
        <v>200</v>
      </c>
      <c r="C45" s="1369" t="s">
        <v>201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1.75">
      <c r="A46" s="1369" t="s">
        <v>199</v>
      </c>
      <c r="B46" s="1369" t="s">
        <v>200</v>
      </c>
      <c r="C46" s="1369" t="s">
        <v>201</v>
      </c>
      <c r="D46" s="1369" t="s">
        <v>202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customHeight="1" ht="49.5">
      <c r="A47" s="1369" t="s">
        <v>199</v>
      </c>
      <c r="B47" s="1369" t="s">
        <v>200</v>
      </c>
      <c r="C47" s="1369" t="s">
        <v>201</v>
      </c>
      <c r="D47" s="1369" t="s">
        <v>202</v>
      </c>
      <c r="E47" s="2265"/>
      <c r="F47" s="2265"/>
      <c r="G47" s="2265"/>
      <c r="H47" s="2265"/>
      <c r="I47" s="2262" t="str">
        <f>S46&amp;".1"</f>
        <v>....1</v>
      </c>
      <c r="J47" s="1369"/>
      <c r="K47" s="1369"/>
      <c r="L47" s="1370" t="s">
        <v>408</v>
      </c>
      <c r="P47" s="2263">
        <v>1</v>
      </c>
      <c r="Q47" s="1337"/>
      <c r="R47" s="362"/>
      <c r="S47" s="1342"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1.75">
      <c r="A48" s="1369" t="s">
        <v>199</v>
      </c>
      <c r="B48" s="1369" t="s">
        <v>200</v>
      </c>
      <c r="C48" s="1369" t="s">
        <v>201</v>
      </c>
      <c r="D48" s="1369" t="s">
        <v>202</v>
      </c>
      <c r="E48" s="2265"/>
      <c r="F48" s="2265"/>
      <c r="G48" s="2265"/>
      <c r="H48" s="2265"/>
      <c r="I48" s="2292"/>
      <c r="J48" s="2262" t="str">
        <f>I47&amp;".1"</f>
        <v>....1.1</v>
      </c>
      <c r="K48" s="1369"/>
      <c r="L48" s="1370" t="s">
        <v>411</v>
      </c>
      <c r="P48" s="2263"/>
      <c r="Q48" s="2263">
        <v>1</v>
      </c>
      <c r="R48" s="363"/>
      <c r="S48" s="1342"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1.75">
      <c r="A49" s="1369" t="s">
        <v>199</v>
      </c>
      <c r="B49" s="1369" t="s">
        <v>200</v>
      </c>
      <c r="C49" s="1369" t="s">
        <v>201</v>
      </c>
      <c r="D49" s="1369" t="s">
        <v>202</v>
      </c>
      <c r="E49" s="2265"/>
      <c r="F49" s="2265"/>
      <c r="G49" s="2265"/>
      <c r="H49" s="2265"/>
      <c r="I49" s="2292"/>
      <c r="J49" s="2292"/>
      <c r="K49" s="2262" t="str">
        <f>J48&amp;".1"</f>
        <v>....1.1.1</v>
      </c>
      <c r="L49" s="1370" t="s">
        <v>414</v>
      </c>
      <c r="P49" s="2263"/>
      <c r="Q49" s="2263"/>
      <c r="R49" s="363">
        <v>1</v>
      </c>
      <c r="S49" s="1342" t="str">
        <f>$K49</f>
        <v>....1.1.1</v>
      </c>
      <c r="T49" s="1353"/>
      <c r="U49" s="306"/>
      <c r="V49" s="331"/>
      <c r="W49" s="757"/>
      <c r="X49" s="331"/>
      <c r="Y49" s="390"/>
      <c r="Z49" s="2271"/>
      <c r="AA49" s="2113" t="s">
        <v>67</v>
      </c>
      <c r="AB49" s="2271"/>
      <c r="AC49" s="2113" t="s">
        <v>67</v>
      </c>
      <c r="AD49" s="331"/>
      <c r="AE49" s="757"/>
      <c r="AF49" s="331"/>
      <c r="AG49" s="390"/>
      <c r="AH49" s="2271"/>
      <c r="AI49" s="2113" t="s">
        <v>67</v>
      </c>
      <c r="AJ49" s="2293"/>
      <c r="AK49" s="2113" t="s">
        <v>67</v>
      </c>
      <c r="AL49" s="1354"/>
      <c r="AM49" s="2259" t="s">
        <v>415</v>
      </c>
      <c r="AN49" s="517">
        <f>STRCHECKDATE(V50:AL50)</f>
      </c>
      <c r="AO49" s="506"/>
      <c r="AP49" s="506" t="str">
        <f>IF(T49="","",T49)</f>
        <v/>
      </c>
      <c r="AQ49" s="506"/>
      <c r="AR49" s="506"/>
      <c r="AS49" s="1161">
        <v>21</v>
      </c>
    </row>
    <row customHeight="1" ht="0.75">
      <c r="A50" s="1369" t="s">
        <v>199</v>
      </c>
      <c r="B50" s="1369" t="s">
        <v>200</v>
      </c>
      <c r="C50" s="1369" t="s">
        <v>201</v>
      </c>
      <c r="D50" s="1369" t="s">
        <v>202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199</v>
      </c>
      <c r="B51" s="1369" t="s">
        <v>200</v>
      </c>
      <c r="C51" s="1369" t="s">
        <v>201</v>
      </c>
      <c r="D51" s="1369" t="s">
        <v>202</v>
      </c>
      <c r="E51" s="2265"/>
      <c r="F51" s="2265"/>
      <c r="G51" s="2265"/>
      <c r="H51" s="2265"/>
      <c r="I51" s="2292"/>
      <c r="J51" s="2262"/>
      <c r="K51" s="1369"/>
      <c r="L51" s="1370"/>
      <c r="P51" s="2263"/>
      <c r="Q51" s="2263"/>
      <c r="R51" s="362"/>
      <c r="S51" s="1284"/>
      <c r="T51" s="294"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199</v>
      </c>
      <c r="B52" s="1369" t="s">
        <v>200</v>
      </c>
      <c r="C52" s="1369" t="s">
        <v>201</v>
      </c>
      <c r="D52" s="1369" t="s">
        <v>202</v>
      </c>
      <c r="E52" s="2265"/>
      <c r="F52" s="2265"/>
      <c r="G52" s="2265"/>
      <c r="H52" s="2265"/>
      <c r="I52" s="2262"/>
      <c r="J52" s="1369"/>
      <c r="K52" s="1369"/>
      <c r="L52" s="1370"/>
      <c r="P52" s="2263"/>
      <c r="Q52" s="1337"/>
      <c r="R52" s="362"/>
      <c r="S52" s="1284"/>
      <c r="T52" s="293"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5">
      <c r="A53" s="1369" t="s">
        <v>199</v>
      </c>
      <c r="B53" s="1369" t="s">
        <v>200</v>
      </c>
      <c r="C53" s="1369" t="s">
        <v>201</v>
      </c>
      <c r="D53" s="1369" t="s">
        <v>202</v>
      </c>
      <c r="E53" s="2265"/>
      <c r="F53" s="2265"/>
      <c r="G53" s="2265"/>
      <c r="H53" s="2264"/>
      <c r="I53" s="1369"/>
      <c r="J53" s="1369"/>
      <c r="K53" s="1369"/>
      <c r="L53" s="1370"/>
      <c r="M53" s="1371"/>
      <c r="N53" s="1371"/>
      <c r="O53" s="543"/>
      <c r="P53" s="366"/>
      <c r="Q53" s="381"/>
      <c r="R53" s="361"/>
      <c r="S53" s="1284"/>
      <c r="T53" s="371" t="s">
        <v>418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0.75">
      <c r="A54" s="1349" t="s">
        <v>199</v>
      </c>
      <c r="B54" s="1349" t="s">
        <v>200</v>
      </c>
      <c r="C54" s="1349" t="s">
        <v>201</v>
      </c>
      <c r="D54" s="1320"/>
      <c r="E54" s="2265"/>
      <c r="F54" s="2265"/>
      <c r="G54" s="2264"/>
      <c r="H54" s="1320"/>
      <c r="I54" s="1320"/>
      <c r="J54" s="1320"/>
      <c r="K54" s="1320"/>
      <c r="L54" s="1345"/>
      <c r="M54" s="1321"/>
      <c r="N54" s="1321"/>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199</v>
      </c>
      <c r="B55" s="1349" t="s">
        <v>200</v>
      </c>
      <c r="C55" s="1320"/>
      <c r="D55" s="1320"/>
      <c r="E55" s="2265"/>
      <c r="F55" s="2264"/>
      <c r="G55" s="1320"/>
      <c r="H55" s="1320"/>
      <c r="I55" s="1320"/>
      <c r="J55" s="1320"/>
      <c r="K55" s="1320"/>
      <c r="L55" s="1345"/>
      <c r="M55" s="1327"/>
      <c r="N55" s="1327"/>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199</v>
      </c>
      <c r="B56" s="1349"/>
      <c r="C56" s="1349"/>
      <c r="D56" s="1349"/>
      <c r="E56" s="2264"/>
      <c r="F56" s="1349"/>
      <c r="G56" s="1349"/>
      <c r="H56" s="1349"/>
      <c r="I56" s="1349"/>
      <c r="J56" s="1349"/>
      <c r="K56" s="1349"/>
      <c r="L56" s="1352"/>
      <c r="M56" s="1327"/>
      <c r="N56" s="1327"/>
      <c r="O56" s="524"/>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5">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206C-B7DE-4CBE-DB8C-0.7C1F0CD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1191</v>
      </c>
      <c r="W31" s="2257"/>
      <c r="X31" s="2257"/>
      <c r="Y31" s="2257"/>
      <c r="Z31" s="2257"/>
      <c r="AA31" s="2257"/>
      <c r="AB31" s="2257"/>
      <c r="AC31" s="332"/>
      <c r="AD31" s="2257" t="str">
        <f>IF(TITLE_NUMBER_PR_CHANGE="",IF(TITLE_NUMBER_PR="","",TITLE_NUMBER_PR),TITLE_NUMBER_PR_CHANGE)</f>
        <v>1191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1191</v>
      </c>
      <c r="W35" s="2257"/>
      <c r="X35" s="2257"/>
      <c r="Y35" s="2257"/>
      <c r="Z35" s="2257"/>
      <c r="AA35" s="2257"/>
      <c r="AB35" s="2257"/>
      <c r="AC35" s="332"/>
      <c r="AD35" s="2257" t="str">
        <f>IF(TITLE_NUMBER_PR_CHANGE="",IF(TITLE_NUMBER_PR="","",TITLE_NUMBER_PR),TITLE_NUMBER_PR_CHANGE)</f>
        <v>1191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5">
      <c r="Q39" s="382"/>
      <c r="R39" s="382"/>
      <c r="S39" s="2279" t="s">
        <v>89</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6">
      <c r="Q40" s="382"/>
      <c r="R40" s="382"/>
      <c r="S40" s="2279"/>
      <c r="T40" s="2215"/>
      <c r="U40" s="1037"/>
      <c r="V40" s="2266" t="s">
        <v>435</v>
      </c>
      <c r="W40" s="2289"/>
      <c r="X40" s="2268" t="s">
        <v>437</v>
      </c>
      <c r="Y40" s="2269"/>
      <c r="Z40" s="2268" t="s">
        <v>438</v>
      </c>
      <c r="AA40" s="2275"/>
      <c r="AB40" s="2269"/>
      <c r="AC40" s="2284"/>
      <c r="AD40" s="2266" t="s">
        <v>455</v>
      </c>
      <c r="AE40" s="2289"/>
      <c r="AF40" s="2268" t="s">
        <v>437</v>
      </c>
      <c r="AG40" s="2269"/>
      <c r="AH40" s="2268" t="s">
        <v>438</v>
      </c>
      <c r="AI40" s="2275"/>
      <c r="AJ40" s="2269"/>
      <c r="AK40" s="2284"/>
      <c r="AL40" s="2287"/>
      <c r="AM40" s="2133"/>
      <c r="AS40" s="1161">
        <v>34</v>
      </c>
    </row>
    <row customHeight="1" ht="36">
      <c r="A41" s="1376"/>
      <c r="B41" s="1376" t="s">
        <v>136</v>
      </c>
      <c r="C41" s="1376" t="s">
        <v>137</v>
      </c>
      <c r="D41" s="1376" t="s">
        <v>138</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175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175</v>
      </c>
      <c r="B44" s="1369" t="s">
        <v>176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175</v>
      </c>
      <c r="B45" s="1369" t="s">
        <v>176</v>
      </c>
      <c r="C45" s="1369" t="s">
        <v>177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1.75">
      <c r="A46" s="1369" t="s">
        <v>175</v>
      </c>
      <c r="B46" s="1369" t="s">
        <v>176</v>
      </c>
      <c r="C46" s="1369" t="s">
        <v>177</v>
      </c>
      <c r="D46" s="1369" t="s">
        <v>178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s="1648" customFormat="1" customHeight="1" ht="0">
      <c r="A47" s="1349" t="s">
        <v>175</v>
      </c>
      <c r="B47" s="1349" t="s">
        <v>176</v>
      </c>
      <c r="C47" s="1349" t="s">
        <v>177</v>
      </c>
      <c r="D47" s="1349" t="s">
        <v>178</v>
      </c>
      <c r="E47" s="2265"/>
      <c r="F47" s="2265"/>
      <c r="G47" s="2265"/>
      <c r="H47" s="2265"/>
      <c r="I47" s="2262" t="str">
        <f>S46&amp;".1"</f>
        <v>....1</v>
      </c>
      <c r="J47" s="1349"/>
      <c r="K47" s="1349"/>
      <c r="L47" s="1352" t="s">
        <v>408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1.75">
      <c r="A48" s="1369" t="s">
        <v>175</v>
      </c>
      <c r="B48" s="1369" t="s">
        <v>176</v>
      </c>
      <c r="C48" s="1369" t="s">
        <v>177</v>
      </c>
      <c r="D48" s="1369" t="s">
        <v>178</v>
      </c>
      <c r="E48" s="2265"/>
      <c r="F48" s="2265"/>
      <c r="G48" s="2265"/>
      <c r="H48" s="2265"/>
      <c r="I48" s="2292"/>
      <c r="J48" s="2262" t="str">
        <f>S46&amp;".1"</f>
        <v>....1</v>
      </c>
      <c r="K48" s="1369"/>
      <c r="L48" s="1370" t="s">
        <v>411</v>
      </c>
      <c r="P48" s="2263"/>
      <c r="Q48" s="2263">
        <v>1</v>
      </c>
      <c r="R48" s="363"/>
      <c r="S48" s="1342" t="str">
        <f>$J48</f>
        <v>....1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1.75">
      <c r="A49" s="1369" t="s">
        <v>175</v>
      </c>
      <c r="B49" s="1369" t="s">
        <v>176</v>
      </c>
      <c r="C49" s="1369" t="s">
        <v>177</v>
      </c>
      <c r="D49" s="1369" t="s">
        <v>178</v>
      </c>
      <c r="E49" s="2265"/>
      <c r="F49" s="2265"/>
      <c r="G49" s="2265"/>
      <c r="H49" s="2265"/>
      <c r="I49" s="2292"/>
      <c r="J49" s="2292"/>
      <c r="K49" s="2262" t="str">
        <f>J48&amp;".1"</f>
        <v>....1.1</v>
      </c>
      <c r="L49" s="1370" t="s">
        <v>414</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456</v>
      </c>
      <c r="AN49" s="517">
        <f>STRCHECKDATE(V50:AL50)</f>
      </c>
      <c r="AO49" s="506"/>
      <c r="AP49" s="506" t="str">
        <f>IF(T49="","",T49)</f>
        <v/>
      </c>
      <c r="AQ49" s="506"/>
      <c r="AR49" s="506"/>
      <c r="AS49" s="1161">
        <v>21</v>
      </c>
    </row>
    <row customHeight="1" ht="0.75">
      <c r="A50" s="1369" t="s">
        <v>175</v>
      </c>
      <c r="B50" s="1369" t="s">
        <v>176</v>
      </c>
      <c r="C50" s="1369" t="s">
        <v>177</v>
      </c>
      <c r="D50" s="1369" t="s">
        <v>178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175</v>
      </c>
      <c r="B51" s="1369" t="s">
        <v>176</v>
      </c>
      <c r="C51" s="1369" t="s">
        <v>177</v>
      </c>
      <c r="D51" s="1369" t="s">
        <v>178</v>
      </c>
      <c r="E51" s="2265"/>
      <c r="F51" s="2265"/>
      <c r="G51" s="2265"/>
      <c r="H51" s="2265"/>
      <c r="I51" s="2292"/>
      <c r="J51" s="2262"/>
      <c r="K51" s="1369"/>
      <c r="L51" s="1370"/>
      <c r="P51" s="2263"/>
      <c r="Q51" s="2263"/>
      <c r="R51" s="362"/>
      <c r="S51" s="1284"/>
      <c r="T51" s="293"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175</v>
      </c>
      <c r="B52" s="1369" t="s">
        <v>176</v>
      </c>
      <c r="C52" s="1369" t="s">
        <v>177</v>
      </c>
      <c r="D52" s="1369" t="s">
        <v>178</v>
      </c>
      <c r="E52" s="2265"/>
      <c r="F52" s="2265"/>
      <c r="G52" s="2265"/>
      <c r="H52" s="2265"/>
      <c r="I52" s="2262"/>
      <c r="J52" s="1369"/>
      <c r="K52" s="1369"/>
      <c r="L52" s="1370"/>
      <c r="P52" s="2263"/>
      <c r="Q52" s="1337"/>
      <c r="R52" s="362"/>
      <c r="S52" s="1284"/>
      <c r="T52" s="371"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175</v>
      </c>
      <c r="B53" s="1369" t="s">
        <v>176</v>
      </c>
      <c r="C53" s="1369" t="s">
        <v>177</v>
      </c>
      <c r="D53" s="1369" t="s">
        <v>178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75">
      <c r="A54" s="1349" t="s">
        <v>175</v>
      </c>
      <c r="B54" s="1349" t="s">
        <v>176</v>
      </c>
      <c r="C54" s="1349" t="s">
        <v>177</v>
      </c>
      <c r="D54" s="1320"/>
      <c r="E54" s="2265"/>
      <c r="F54" s="2265"/>
      <c r="G54" s="2264"/>
      <c r="H54" s="1320"/>
      <c r="I54" s="1320"/>
      <c r="J54" s="1320"/>
      <c r="K54" s="1320"/>
      <c r="L54" s="1345"/>
      <c r="M54" s="1321"/>
      <c r="N54" s="1321"/>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175</v>
      </c>
      <c r="B55" s="1349" t="s">
        <v>176</v>
      </c>
      <c r="C55" s="1320"/>
      <c r="D55" s="1320"/>
      <c r="E55" s="2265"/>
      <c r="F55" s="2264"/>
      <c r="G55" s="1320"/>
      <c r="H55" s="1320"/>
      <c r="I55" s="1320"/>
      <c r="J55" s="1320"/>
      <c r="K55" s="1320"/>
      <c r="L55" s="1345"/>
      <c r="M55" s="1327"/>
      <c r="N55" s="1327"/>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175</v>
      </c>
      <c r="B56" s="1349"/>
      <c r="C56" s="1349"/>
      <c r="D56" s="1349"/>
      <c r="E56" s="2264"/>
      <c r="F56" s="1349"/>
      <c r="G56" s="1349"/>
      <c r="H56" s="1349"/>
      <c r="I56" s="1349"/>
      <c r="J56" s="1349"/>
      <c r="K56" s="1349"/>
      <c r="L56" s="1352"/>
      <c r="M56" s="1327"/>
      <c r="N56" s="1327"/>
      <c r="O56" s="524"/>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0.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5">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1080C-C694-A018-6D18-0.F49F8F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404</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406</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407</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408</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411</v>
      </c>
      <c r="M7" s="543"/>
      <c r="N7" s="1372"/>
      <c r="P7" s="2263"/>
      <c r="Q7" s="2263">
        <v>1</v>
      </c>
      <c r="R7" s="1648"/>
      <c r="S7" s="2013">
        <f>$J7</f>
      </c>
      <c r="T7" s="292" t="s">
        <v>412</v>
      </c>
      <c r="U7" s="306"/>
      <c r="V7" s="2311"/>
      <c r="W7" s="2311"/>
      <c r="X7" s="2311"/>
      <c r="Y7" s="2311"/>
      <c r="Z7" s="2311"/>
      <c r="AA7" s="2311"/>
      <c r="AB7" s="2311"/>
      <c r="AC7" s="2311"/>
      <c r="AD7" s="2311"/>
      <c r="AE7" s="2311"/>
      <c r="AF7" s="2311"/>
      <c r="AG7" s="2311"/>
      <c r="AH7" s="2311"/>
      <c r="AI7" s="2311"/>
      <c r="AJ7" s="2311"/>
      <c r="AK7" s="2311"/>
      <c r="AL7" s="2311"/>
      <c r="AM7" s="2016" t="s">
        <v>413</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414</v>
      </c>
      <c r="M8" s="543"/>
      <c r="N8" s="1372"/>
      <c r="O8" s="1372"/>
      <c r="P8" s="2263"/>
      <c r="Q8" s="2263"/>
      <c r="R8" s="363">
        <v>1</v>
      </c>
      <c r="S8" s="2015">
        <f>$K8</f>
      </c>
      <c r="T8" s="2020"/>
      <c r="U8" s="2021"/>
      <c r="V8" s="2022"/>
      <c r="W8" s="1355"/>
      <c r="X8" s="2022"/>
      <c r="Y8" s="2023"/>
      <c r="Z8" s="2312"/>
      <c r="AA8" s="2118" t="s">
        <v>67</v>
      </c>
      <c r="AB8" s="2312"/>
      <c r="AC8" s="2118" t="s">
        <v>67</v>
      </c>
      <c r="AD8" s="2022"/>
      <c r="AE8" s="1355"/>
      <c r="AF8" s="2022"/>
      <c r="AG8" s="2023"/>
      <c r="AH8" s="2312"/>
      <c r="AI8" s="2118" t="s">
        <v>67</v>
      </c>
      <c r="AJ8" s="2312"/>
      <c r="AK8" s="2118" t="s">
        <v>67</v>
      </c>
      <c r="AL8" s="1355"/>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1191</v>
      </c>
      <c r="W31" s="2257"/>
      <c r="X31" s="2257"/>
      <c r="Y31" s="2257"/>
      <c r="Z31" s="2257"/>
      <c r="AA31" s="2257"/>
      <c r="AB31" s="2257"/>
      <c r="AC31" s="332"/>
      <c r="AD31" s="2257" t="str">
        <f>IF(TITLE_NUMBER_PR_CHANGE="",IF(TITLE_NUMBER_PR="","",TITLE_NUMBER_PR),TITLE_NUMBER_PR_CHANGE)</f>
        <v>1191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1191</v>
      </c>
      <c r="W35" s="2257"/>
      <c r="X35" s="2257"/>
      <c r="Y35" s="2257"/>
      <c r="Z35" s="2257"/>
      <c r="AA35" s="2257"/>
      <c r="AB35" s="2257"/>
      <c r="AC35" s="332"/>
      <c r="AD35" s="2257" t="str">
        <f>IF(TITLE_NUMBER_PR_CHANGE="",IF(TITLE_NUMBER_PR="","",TITLE_NUMBER_PR),TITLE_NUMBER_PR_CHANGE)</f>
        <v>1191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5">
      <c r="Q39" s="382"/>
      <c r="R39" s="382"/>
      <c r="S39" s="2279" t="s">
        <v>89</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6">
      <c r="Q40" s="382"/>
      <c r="R40" s="382"/>
      <c r="S40" s="2279"/>
      <c r="T40" s="2215"/>
      <c r="U40" s="1037"/>
      <c r="V40" s="2266" t="s">
        <v>435</v>
      </c>
      <c r="W40" s="2289"/>
      <c r="X40" s="2268" t="s">
        <v>437</v>
      </c>
      <c r="Y40" s="2269"/>
      <c r="Z40" s="2268" t="s">
        <v>438</v>
      </c>
      <c r="AA40" s="2275"/>
      <c r="AB40" s="2269"/>
      <c r="AC40" s="2284"/>
      <c r="AD40" s="2266" t="s">
        <v>455</v>
      </c>
      <c r="AE40" s="2289"/>
      <c r="AF40" s="2268" t="s">
        <v>437</v>
      </c>
      <c r="AG40" s="2269"/>
      <c r="AH40" s="2268" t="s">
        <v>438</v>
      </c>
      <c r="AI40" s="2275"/>
      <c r="AJ40" s="2269"/>
      <c r="AK40" s="2284"/>
      <c r="AL40" s="2287"/>
      <c r="AM40" s="2133"/>
      <c r="AS40" s="1161">
        <v>34</v>
      </c>
    </row>
    <row customHeight="1" ht="36">
      <c r="A41" s="1376"/>
      <c r="B41" s="1376" t="s">
        <v>136</v>
      </c>
      <c r="C41" s="1376" t="s">
        <v>137</v>
      </c>
      <c r="D41" s="1376" t="s">
        <v>138</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187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187</v>
      </c>
      <c r="B44" s="1369" t="s">
        <v>188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187</v>
      </c>
      <c r="B45" s="1369" t="s">
        <v>188</v>
      </c>
      <c r="C45" s="1369" t="s">
        <v>189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1.75">
      <c r="A46" s="1369" t="s">
        <v>187</v>
      </c>
      <c r="B46" s="1369" t="s">
        <v>188</v>
      </c>
      <c r="C46" s="1369" t="s">
        <v>189</v>
      </c>
      <c r="D46" s="1369" t="s">
        <v>190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s="1648" customFormat="1" customHeight="1" ht="0">
      <c r="A47" s="1349" t="s">
        <v>187</v>
      </c>
      <c r="B47" s="1349" t="s">
        <v>188</v>
      </c>
      <c r="C47" s="1349" t="s">
        <v>189</v>
      </c>
      <c r="D47" s="1349" t="s">
        <v>190</v>
      </c>
      <c r="E47" s="2265"/>
      <c r="F47" s="2265"/>
      <c r="G47" s="2265"/>
      <c r="H47" s="2265"/>
      <c r="I47" s="2262" t="str">
        <f>S46&amp;".1"</f>
        <v>....1</v>
      </c>
      <c r="J47" s="1349"/>
      <c r="K47" s="1349"/>
      <c r="L47" s="1352" t="s">
        <v>408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1.75">
      <c r="A48" s="1369" t="s">
        <v>187</v>
      </c>
      <c r="B48" s="1369" t="s">
        <v>188</v>
      </c>
      <c r="C48" s="1369" t="s">
        <v>189</v>
      </c>
      <c r="D48" s="1369" t="s">
        <v>190</v>
      </c>
      <c r="E48" s="2265"/>
      <c r="F48" s="2265"/>
      <c r="G48" s="2265"/>
      <c r="H48" s="2265"/>
      <c r="I48" s="2292"/>
      <c r="J48" s="2262" t="str">
        <f>S46&amp;".1"</f>
        <v>....1</v>
      </c>
      <c r="K48" s="1369"/>
      <c r="L48" s="1370" t="s">
        <v>411</v>
      </c>
      <c r="P48" s="2263"/>
      <c r="Q48" s="2263">
        <v>1</v>
      </c>
      <c r="R48" s="363"/>
      <c r="S48" s="1342" t="str">
        <f>$J48</f>
        <v>....1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1.75">
      <c r="A49" s="1369" t="s">
        <v>187</v>
      </c>
      <c r="B49" s="1369" t="s">
        <v>188</v>
      </c>
      <c r="C49" s="1369" t="s">
        <v>189</v>
      </c>
      <c r="D49" s="1369" t="s">
        <v>190</v>
      </c>
      <c r="E49" s="2265"/>
      <c r="F49" s="2265"/>
      <c r="G49" s="2265"/>
      <c r="H49" s="2265"/>
      <c r="I49" s="2292"/>
      <c r="J49" s="2292"/>
      <c r="K49" s="2262" t="str">
        <f>J48&amp;".1"</f>
        <v>....1.1</v>
      </c>
      <c r="L49" s="1370" t="s">
        <v>414</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456</v>
      </c>
      <c r="AN49" s="517">
        <f>STRCHECKDATE(V50:AL50)</f>
      </c>
      <c r="AO49" s="506"/>
      <c r="AP49" s="506" t="str">
        <f>IF(T49="","",T49)</f>
        <v/>
      </c>
      <c r="AQ49" s="506"/>
      <c r="AR49" s="506"/>
      <c r="AS49" s="1161">
        <v>21</v>
      </c>
    </row>
    <row customHeight="1" ht="0.75">
      <c r="A50" s="1369" t="s">
        <v>187</v>
      </c>
      <c r="B50" s="1369" t="s">
        <v>188</v>
      </c>
      <c r="C50" s="1369" t="s">
        <v>189</v>
      </c>
      <c r="D50" s="1369" t="s">
        <v>190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187</v>
      </c>
      <c r="B51" s="1369" t="s">
        <v>188</v>
      </c>
      <c r="C51" s="1369" t="s">
        <v>189</v>
      </c>
      <c r="D51" s="1369" t="s">
        <v>190</v>
      </c>
      <c r="E51" s="2265"/>
      <c r="F51" s="2265"/>
      <c r="G51" s="2265"/>
      <c r="H51" s="2265"/>
      <c r="I51" s="2292"/>
      <c r="J51" s="2262"/>
      <c r="K51" s="1369"/>
      <c r="L51" s="1370"/>
      <c r="P51" s="2263"/>
      <c r="Q51" s="2263"/>
      <c r="R51" s="362"/>
      <c r="S51" s="1284"/>
      <c r="T51" s="293"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187</v>
      </c>
      <c r="B52" s="1369" t="s">
        <v>188</v>
      </c>
      <c r="C52" s="1369" t="s">
        <v>189</v>
      </c>
      <c r="D52" s="1369" t="s">
        <v>190</v>
      </c>
      <c r="E52" s="2265"/>
      <c r="F52" s="2265"/>
      <c r="G52" s="2265"/>
      <c r="H52" s="2265"/>
      <c r="I52" s="2262"/>
      <c r="J52" s="1369"/>
      <c r="K52" s="1369"/>
      <c r="L52" s="1370"/>
      <c r="P52" s="2263"/>
      <c r="Q52" s="1337"/>
      <c r="R52" s="362"/>
      <c r="S52" s="1284"/>
      <c r="T52" s="371"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187</v>
      </c>
      <c r="B53" s="1369" t="s">
        <v>188</v>
      </c>
      <c r="C53" s="1369" t="s">
        <v>189</v>
      </c>
      <c r="D53" s="1369" t="s">
        <v>190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75">
      <c r="A54" s="1349" t="s">
        <v>187</v>
      </c>
      <c r="B54" s="1349" t="s">
        <v>188</v>
      </c>
      <c r="C54" s="1349" t="s">
        <v>189</v>
      </c>
      <c r="D54" s="1320"/>
      <c r="E54" s="2265"/>
      <c r="F54" s="2265"/>
      <c r="G54" s="2264"/>
      <c r="H54" s="1320"/>
      <c r="I54" s="1320"/>
      <c r="J54" s="1320"/>
      <c r="K54" s="1320"/>
      <c r="L54" s="1345"/>
      <c r="M54" s="1321"/>
      <c r="N54" s="1321"/>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187</v>
      </c>
      <c r="B55" s="1349" t="s">
        <v>188</v>
      </c>
      <c r="C55" s="1320"/>
      <c r="D55" s="1320"/>
      <c r="E55" s="2265"/>
      <c r="F55" s="2264"/>
      <c r="G55" s="1320"/>
      <c r="H55" s="1320"/>
      <c r="I55" s="1320"/>
      <c r="J55" s="1320"/>
      <c r="K55" s="1320"/>
      <c r="L55" s="1345"/>
      <c r="M55" s="1327"/>
      <c r="N55" s="1327"/>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187</v>
      </c>
      <c r="B56" s="1349"/>
      <c r="C56" s="1349"/>
      <c r="D56" s="1349"/>
      <c r="E56" s="2264"/>
      <c r="F56" s="1349"/>
      <c r="G56" s="1349"/>
      <c r="H56" s="1349"/>
      <c r="I56" s="1349"/>
      <c r="J56" s="1349"/>
      <c r="K56" s="1349"/>
      <c r="L56" s="1352"/>
      <c r="M56" s="1327"/>
      <c r="N56" s="1327"/>
      <c r="O56" s="524"/>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5">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AD61C-2188-3EED-D848-0.FD56C4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415</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169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170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171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25">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5">
      <c r="Q27" s="382"/>
      <c r="R27" s="382"/>
      <c r="S27" s="2255" t="str">
        <f>IF(org=0,"Не определено",org)</f>
        <v>ТМУП "ТТС"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1191</v>
      </c>
      <c r="W31" s="2257"/>
      <c r="X31" s="2257"/>
      <c r="Y31" s="2257"/>
      <c r="Z31" s="2257"/>
      <c r="AA31" s="2257"/>
      <c r="AB31" s="2257"/>
      <c r="AC31" s="332"/>
      <c r="AD31" s="2257" t="str">
        <f>IF(TITLE_NUMBER_PR_CHANGE="",IF(TITLE_NUMBER_PR="","",TITLE_NUMBER_PR),TITLE_NUMBER_PR_CHANGE)</f>
        <v>1191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25.5">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1191</v>
      </c>
      <c r="W35" s="2257"/>
      <c r="X35" s="2257"/>
      <c r="Y35" s="2257"/>
      <c r="Z35" s="2257"/>
      <c r="AA35" s="2257"/>
      <c r="AB35" s="2257"/>
      <c r="AC35" s="332"/>
      <c r="AD35" s="2257" t="str">
        <f>IF(TITLE_NUMBER_PR_CHANGE="",IF(TITLE_NUMBER_PR="","",TITLE_NUMBER_PR),TITLE_NUMBER_PR_CHANGE)</f>
        <v>1191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5">
      <c r="Q39" s="382"/>
      <c r="R39" s="382"/>
      <c r="S39" s="2279" t="s">
        <v>89</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6">
      <c r="Q40" s="382"/>
      <c r="R40" s="382"/>
      <c r="S40" s="2279"/>
      <c r="T40" s="2215"/>
      <c r="U40" s="1037"/>
      <c r="V40" s="2266" t="s">
        <v>435</v>
      </c>
      <c r="W40" s="2289"/>
      <c r="X40" s="2268" t="s">
        <v>437</v>
      </c>
      <c r="Y40" s="2269"/>
      <c r="Z40" s="2268" t="s">
        <v>438</v>
      </c>
      <c r="AA40" s="2275"/>
      <c r="AB40" s="2269"/>
      <c r="AC40" s="2284"/>
      <c r="AD40" s="2266" t="s">
        <v>455</v>
      </c>
      <c r="AE40" s="2289"/>
      <c r="AF40" s="2268" t="s">
        <v>437</v>
      </c>
      <c r="AG40" s="2269"/>
      <c r="AH40" s="2268" t="s">
        <v>438</v>
      </c>
      <c r="AI40" s="2275"/>
      <c r="AJ40" s="2269"/>
      <c r="AK40" s="2284"/>
      <c r="AL40" s="2287"/>
      <c r="AM40" s="2133"/>
      <c r="AS40" s="1161">
        <v>34</v>
      </c>
    </row>
    <row customHeight="1" ht="36">
      <c r="A41" s="1376"/>
      <c r="B41" s="1376" t="s">
        <v>136</v>
      </c>
      <c r="C41" s="1376" t="s">
        <v>137</v>
      </c>
      <c r="D41" s="1376" t="s">
        <v>138</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193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193</v>
      </c>
      <c r="B44" s="1369" t="s">
        <v>194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193</v>
      </c>
      <c r="B45" s="1369" t="s">
        <v>194</v>
      </c>
      <c r="C45" s="1369" t="s">
        <v>195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1.75">
      <c r="A46" s="1369" t="s">
        <v>193</v>
      </c>
      <c r="B46" s="1369" t="s">
        <v>194</v>
      </c>
      <c r="C46" s="1369" t="s">
        <v>195</v>
      </c>
      <c r="D46" s="1369" t="s">
        <v>196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s="1648" customFormat="1" customHeight="1" ht="0">
      <c r="A47" s="1349" t="s">
        <v>193</v>
      </c>
      <c r="B47" s="1349" t="s">
        <v>194</v>
      </c>
      <c r="C47" s="1349" t="s">
        <v>195</v>
      </c>
      <c r="D47" s="1349" t="s">
        <v>196</v>
      </c>
      <c r="E47" s="2265"/>
      <c r="F47" s="2265"/>
      <c r="G47" s="2265"/>
      <c r="H47" s="2265"/>
      <c r="I47" s="2262" t="str">
        <f>S46&amp;".1"</f>
        <v>....1</v>
      </c>
      <c r="J47" s="1349"/>
      <c r="K47" s="1349"/>
      <c r="L47" s="1352" t="s">
        <v>408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1.75">
      <c r="A48" s="1369" t="s">
        <v>193</v>
      </c>
      <c r="B48" s="1369" t="s">
        <v>194</v>
      </c>
      <c r="C48" s="1369" t="s">
        <v>195</v>
      </c>
      <c r="D48" s="1369" t="s">
        <v>196</v>
      </c>
      <c r="E48" s="2265"/>
      <c r="F48" s="2265"/>
      <c r="G48" s="2265"/>
      <c r="H48" s="2265"/>
      <c r="I48" s="2292"/>
      <c r="J48" s="2262" t="str">
        <f>S46&amp;".1"</f>
        <v>....1</v>
      </c>
      <c r="K48" s="1369"/>
      <c r="L48" s="1370" t="s">
        <v>411</v>
      </c>
      <c r="P48" s="2263"/>
      <c r="Q48" s="2263">
        <v>1</v>
      </c>
      <c r="R48" s="363"/>
      <c r="S48" s="1342" t="str">
        <f>$J48</f>
        <v>....1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1.75">
      <c r="A49" s="1369" t="s">
        <v>193</v>
      </c>
      <c r="B49" s="1369" t="s">
        <v>194</v>
      </c>
      <c r="C49" s="1369" t="s">
        <v>195</v>
      </c>
      <c r="D49" s="1369" t="s">
        <v>196</v>
      </c>
      <c r="E49" s="2265"/>
      <c r="F49" s="2265"/>
      <c r="G49" s="2265"/>
      <c r="H49" s="2265"/>
      <c r="I49" s="2292"/>
      <c r="J49" s="2292"/>
      <c r="K49" s="2262" t="str">
        <f>J48&amp;".1"</f>
        <v>....1.1</v>
      </c>
      <c r="L49" s="1370" t="s">
        <v>414</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456</v>
      </c>
      <c r="AN49" s="517">
        <f>STRCHECKDATE(V50:AL50)</f>
      </c>
      <c r="AO49" s="506"/>
      <c r="AP49" s="506" t="str">
        <f>IF(T49="","",T49)</f>
        <v/>
      </c>
      <c r="AQ49" s="506"/>
      <c r="AR49" s="506"/>
      <c r="AS49" s="1161">
        <v>21</v>
      </c>
    </row>
    <row customHeight="1" ht="0">
      <c r="A50" s="1369" t="s">
        <v>193</v>
      </c>
      <c r="B50" s="1369" t="s">
        <v>194</v>
      </c>
      <c r="C50" s="1369" t="s">
        <v>195</v>
      </c>
      <c r="D50" s="1369" t="s">
        <v>196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25">
      <c r="A51" s="1369" t="s">
        <v>193</v>
      </c>
      <c r="B51" s="1369" t="s">
        <v>194</v>
      </c>
      <c r="C51" s="1369" t="s">
        <v>195</v>
      </c>
      <c r="D51" s="1369" t="s">
        <v>196</v>
      </c>
      <c r="E51" s="2265"/>
      <c r="F51" s="2265"/>
      <c r="G51" s="2265"/>
      <c r="H51" s="2265"/>
      <c r="I51" s="2292"/>
      <c r="J51" s="2262"/>
      <c r="K51" s="1369"/>
      <c r="L51" s="1370"/>
      <c r="P51" s="2263"/>
      <c r="Q51" s="2263"/>
      <c r="R51" s="362"/>
      <c r="S51" s="1284"/>
      <c r="T51" s="293"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193</v>
      </c>
      <c r="B52" s="1369" t="s">
        <v>194</v>
      </c>
      <c r="C52" s="1369" t="s">
        <v>195</v>
      </c>
      <c r="D52" s="1369" t="s">
        <v>196</v>
      </c>
      <c r="E52" s="2265"/>
      <c r="F52" s="2265"/>
      <c r="G52" s="2265"/>
      <c r="H52" s="2265"/>
      <c r="I52" s="2262"/>
      <c r="J52" s="1369"/>
      <c r="K52" s="1369"/>
      <c r="L52" s="1370"/>
      <c r="P52" s="2263"/>
      <c r="Q52" s="1337"/>
      <c r="R52" s="362"/>
      <c r="S52" s="1284"/>
      <c r="T52" s="371"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193</v>
      </c>
      <c r="B53" s="1369" t="s">
        <v>194</v>
      </c>
      <c r="C53" s="1369" t="s">
        <v>195</v>
      </c>
      <c r="D53" s="1369" t="s">
        <v>196</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193</v>
      </c>
      <c r="B54" s="1349" t="s">
        <v>194</v>
      </c>
      <c r="C54" s="1349" t="s">
        <v>195</v>
      </c>
      <c r="D54" s="1320"/>
      <c r="E54" s="2265"/>
      <c r="F54" s="2265"/>
      <c r="G54" s="2264"/>
      <c r="H54" s="1320"/>
      <c r="I54" s="1320"/>
      <c r="J54" s="1320"/>
      <c r="K54" s="1320"/>
      <c r="L54" s="1345"/>
      <c r="M54" s="1321"/>
      <c r="N54" s="1321"/>
      <c r="P54" s="1322"/>
      <c r="Q54" s="1323"/>
      <c r="R54" s="1322"/>
      <c r="S54" s="1328"/>
      <c r="T54" s="1331" t="s">
        <v>169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193</v>
      </c>
      <c r="B55" s="1349" t="s">
        <v>194</v>
      </c>
      <c r="C55" s="1320"/>
      <c r="D55" s="1320"/>
      <c r="E55" s="2265"/>
      <c r="F55" s="2264"/>
      <c r="G55" s="1320"/>
      <c r="H55" s="1320"/>
      <c r="I55" s="1320"/>
      <c r="J55" s="1320"/>
      <c r="K55" s="1320"/>
      <c r="L55" s="1345"/>
      <c r="M55" s="1327"/>
      <c r="N55" s="1327"/>
      <c r="P55" s="1322"/>
      <c r="Q55" s="1323"/>
      <c r="R55" s="1322"/>
      <c r="S55" s="1328"/>
      <c r="T55" s="1331" t="s">
        <v>170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193</v>
      </c>
      <c r="B56" s="1349"/>
      <c r="C56" s="1349"/>
      <c r="D56" s="1349"/>
      <c r="E56" s="2264"/>
      <c r="F56" s="1349"/>
      <c r="G56" s="1349"/>
      <c r="H56" s="1349"/>
      <c r="I56" s="1349"/>
      <c r="J56" s="1349"/>
      <c r="K56" s="1349"/>
      <c r="L56" s="1352"/>
      <c r="M56" s="1327"/>
      <c r="N56" s="1327"/>
      <c r="O56" s="524"/>
      <c r="P56" s="386"/>
      <c r="Q56" s="1350"/>
      <c r="R56" s="386"/>
      <c r="S56" s="1328"/>
      <c r="T56" s="1331" t="s">
        <v>171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5">
      <c r="A57" s="1320"/>
      <c r="B57" s="1320"/>
      <c r="C57" s="1320"/>
      <c r="D57" s="1320"/>
      <c r="E57" s="1349"/>
      <c r="F57" s="1320"/>
      <c r="G57" s="1320"/>
      <c r="H57" s="1320"/>
      <c r="I57" s="1320"/>
      <c r="J57" s="1320"/>
      <c r="K57" s="1320"/>
      <c r="L57" s="1345"/>
      <c r="M57" s="1327"/>
      <c r="N57" s="1327"/>
      <c r="P57" s="1322"/>
      <c r="Q57" s="1323"/>
      <c r="R57" s="1322"/>
      <c r="S57" s="1328"/>
      <c r="T57" s="1331" t="s">
        <v>172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25">
      <c r="M58" s="1166"/>
      <c r="N58" s="1166"/>
      <c r="O58" s="543"/>
      <c r="P58" s="1161"/>
      <c r="Q58" s="1161"/>
      <c r="R58" s="1161"/>
      <c r="S58" s="1161"/>
      <c r="AN58" s="1161"/>
      <c r="AO58" s="1161"/>
      <c r="AP58" s="1161"/>
      <c r="AQ58" s="1161"/>
      <c r="AR58" s="1161"/>
      <c r="AS58" s="1161">
        <v>11</v>
      </c>
    </row>
    <row customHeight="1" ht="1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5">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5">
      <c r="O62" s="543"/>
      <c r="AS62" s="1161">
        <v>14</v>
      </c>
    </row>
    <row customHeight="1" ht="15">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5">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44F82-B2CF-1238-FCEA-0.ADA91DB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401</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402</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403</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404</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405</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406</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407</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408</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411</v>
      </c>
      <c r="N7" s="515"/>
      <c r="O7" s="333"/>
      <c r="Q7" s="2263"/>
      <c r="R7" s="2263">
        <v>1</v>
      </c>
      <c r="S7" s="524"/>
      <c r="T7" s="363"/>
      <c r="U7" s="1342">
        <f>$J7</f>
      </c>
      <c r="V7" s="292" t="s">
        <v>412</v>
      </c>
      <c r="W7" s="306"/>
      <c r="X7" s="2251"/>
      <c r="Y7" s="2252"/>
      <c r="Z7" s="2252"/>
      <c r="AA7" s="2252"/>
      <c r="AB7" s="2252"/>
      <c r="AC7" s="2241"/>
      <c r="AD7" s="2241"/>
      <c r="AE7" s="2241"/>
      <c r="AF7" s="2314"/>
      <c r="AG7" s="2251"/>
      <c r="AH7" s="2252"/>
      <c r="AI7" s="2252"/>
      <c r="AJ7" s="2252"/>
      <c r="AK7" s="2252"/>
      <c r="AL7" s="2252"/>
      <c r="AM7" s="2252"/>
      <c r="AN7" s="2252"/>
      <c r="AO7" s="2252"/>
      <c r="AP7" s="2253"/>
      <c r="AQ7" s="1264" t="s">
        <v>413</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414</v>
      </c>
      <c r="N8" s="515"/>
      <c r="O8" s="333"/>
      <c r="P8" s="333"/>
      <c r="Q8" s="2263"/>
      <c r="R8" s="2263"/>
      <c r="S8" s="2263">
        <v>1</v>
      </c>
      <c r="T8" s="363"/>
      <c r="U8" s="1342">
        <f>$K8</f>
      </c>
      <c r="V8" s="1353"/>
      <c r="W8" s="306"/>
      <c r="X8" s="757"/>
      <c r="Y8" s="757"/>
      <c r="Z8" s="757"/>
      <c r="AA8" s="757"/>
      <c r="AB8" s="1411"/>
      <c r="AC8" s="2271"/>
      <c r="AD8" s="2113" t="s">
        <v>67</v>
      </c>
      <c r="AE8" s="2271"/>
      <c r="AF8" s="2113" t="s">
        <v>67</v>
      </c>
      <c r="AG8" s="1413"/>
      <c r="AH8" s="757"/>
      <c r="AI8" s="757"/>
      <c r="AJ8" s="757"/>
      <c r="AK8" s="1263"/>
      <c r="AL8" s="2271"/>
      <c r="AM8" s="2113" t="s">
        <v>67</v>
      </c>
      <c r="AN8" s="2271"/>
      <c r="AO8" s="2113" t="s">
        <v>67</v>
      </c>
      <c r="AP8" s="331"/>
      <c r="AQ8" s="1313" t="s">
        <v>457</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458</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459</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416</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417</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169</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170</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171</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67</v>
      </c>
      <c r="AN19" s="2273"/>
      <c r="AO19" s="2274" t="s">
        <v>67</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419</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420</v>
      </c>
      <c r="Q26" s="1368"/>
      <c r="R26" s="1377"/>
      <c r="S26" s="1377"/>
      <c r="T26" s="1377"/>
      <c r="U26" s="735"/>
      <c r="V26" s="1166" t="s">
        <v>421</v>
      </c>
      <c r="AD26" s="192" t="s">
        <v>422</v>
      </c>
      <c r="AF26" s="192" t="s">
        <v>423</v>
      </c>
      <c r="AG26" s="1166" t="s">
        <v>421</v>
      </c>
      <c r="AM26" s="192" t="s">
        <v>424</v>
      </c>
      <c r="AO26" s="192" t="s">
        <v>423</v>
      </c>
      <c r="AR26" s="517"/>
      <c r="AS26" s="517"/>
      <c r="AT26" s="517"/>
      <c r="AU26" s="517"/>
      <c r="AV26" s="517"/>
      <c r="AW26" s="1166">
        <v>0</v>
      </c>
    </row>
    <row customHeight="1" ht="14.25" hidden="1">
      <c r="P27" s="1316"/>
      <c r="AW27" s="1161">
        <v>0</v>
      </c>
    </row>
    <row customHeight="1" ht="14.25" hidden="1">
      <c r="P28" s="1316"/>
      <c r="AW28" s="1161">
        <v>0</v>
      </c>
    </row>
    <row customHeight="1" ht="15">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7">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5">
      <c r="R31" s="382"/>
      <c r="S31" s="382"/>
      <c r="T31" s="382"/>
      <c r="U31" s="2255" t="str">
        <f>IF(org=0,"Не определено",org)</f>
        <v>ТМУП "ТТС"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425</v>
      </c>
      <c r="V34" s="2256"/>
      <c r="W34" s="1378"/>
      <c r="X34" s="2270" t="str">
        <f>IF(TITLE_DATE_PR_CHANGE="",IF(TITLE_DATE_PR="","",TITLE_DATE_PR),TITLE_DATE_PR_CHANGE)</f>
        <v>45989</v>
      </c>
      <c r="Y34" s="2270"/>
      <c r="Z34" s="2270"/>
      <c r="AA34" s="2270"/>
      <c r="AB34" s="2270"/>
      <c r="AC34" s="2270"/>
      <c r="AD34" s="2270"/>
      <c r="AE34" s="2270"/>
      <c r="AF34" s="332"/>
      <c r="AG34" s="2270" t="str">
        <f>IF(TITLE_DATE_PR_CHANGE="",IF(TITLE_DATE_PR="","",TITLE_DATE_PR),TITLE_DATE_PR_CHANGE)</f>
        <v>45989</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426</v>
      </c>
      <c r="V35" s="2256"/>
      <c r="W35" s="1378"/>
      <c r="X35" s="2257" t="str">
        <f>IF(TITLE_NUMBER_PR_CHANGE="",IF(TITLE_NUMBER_PR="","",TITLE_NUMBER_PR),TITLE_NUMBER_PR_CHANGE)</f>
        <v>1191</v>
      </c>
      <c r="Y35" s="2257"/>
      <c r="Z35" s="2257"/>
      <c r="AA35" s="2257"/>
      <c r="AB35" s="2257"/>
      <c r="AC35" s="2257"/>
      <c r="AD35" s="2257"/>
      <c r="AE35" s="2257"/>
      <c r="AF35" s="332"/>
      <c r="AG35" s="2257" t="str">
        <f>IF(TITLE_NUMBER_PR_CHANGE="",IF(TITLE_NUMBER_PR="","",TITLE_NUMBER_PR),TITLE_NUMBER_PR_CHANGE)</f>
        <v>1191</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c r="A38" s="1254"/>
      <c r="B38" s="1254"/>
      <c r="C38" s="1254"/>
      <c r="D38" s="1254"/>
      <c r="E38" s="1254"/>
      <c r="F38" s="1254"/>
      <c r="G38" s="1254"/>
      <c r="H38" s="1254"/>
      <c r="I38" s="1254"/>
      <c r="J38" s="1254"/>
      <c r="K38" s="1254"/>
      <c r="L38" s="1254"/>
      <c r="M38" s="1386"/>
      <c r="N38" s="1254"/>
      <c r="O38" s="1254"/>
      <c r="P38" s="1254"/>
      <c r="U38" s="2256" t="s">
        <v>427</v>
      </c>
      <c r="V38" s="2256"/>
      <c r="W38" s="1378"/>
      <c r="X38" s="2270" t="str">
        <f>IF(TITLE_DATE_PR_CHANGE="",IF(TITLE_DATE_PR="","",TITLE_DATE_PR),TITLE_DATE_PR_CHANGE)</f>
        <v>45989</v>
      </c>
      <c r="Y38" s="2270"/>
      <c r="Z38" s="2270"/>
      <c r="AA38" s="2270"/>
      <c r="AB38" s="2270"/>
      <c r="AC38" s="2270"/>
      <c r="AD38" s="2270"/>
      <c r="AE38" s="2270"/>
      <c r="AF38" s="332"/>
      <c r="AG38" s="2270" t="str">
        <f>IF(TITLE_DATE_PR_CHANGE="",IF(TITLE_DATE_PR="","",TITLE_DATE_PR),TITLE_DATE_PR_CHANGE)</f>
        <v>45989</v>
      </c>
      <c r="AH38" s="2270"/>
      <c r="AI38" s="2270"/>
      <c r="AJ38" s="2270"/>
      <c r="AK38" s="2270"/>
      <c r="AL38" s="2270"/>
      <c r="AM38" s="2270"/>
      <c r="AN38" s="2270"/>
      <c r="AO38" s="332"/>
      <c r="AP38" s="332"/>
      <c r="AQ38" s="286"/>
      <c r="AR38" s="374"/>
      <c r="AS38" s="374"/>
      <c r="AT38" s="374"/>
      <c r="AU38" s="374"/>
      <c r="AV38" s="374"/>
      <c r="AW38" s="424">
        <v>0</v>
      </c>
    </row>
    <row s="1859" customFormat="1" customHeight="1" ht="18.75">
      <c r="A39" s="1254"/>
      <c r="B39" s="1254"/>
      <c r="C39" s="1254"/>
      <c r="D39" s="1254"/>
      <c r="E39" s="1254"/>
      <c r="F39" s="1254"/>
      <c r="G39" s="1254"/>
      <c r="H39" s="1254"/>
      <c r="I39" s="1254"/>
      <c r="J39" s="1254"/>
      <c r="K39" s="1254"/>
      <c r="L39" s="1254"/>
      <c r="M39" s="1386"/>
      <c r="N39" s="1254"/>
      <c r="O39" s="1254"/>
      <c r="P39" s="1254"/>
      <c r="U39" s="2256" t="s">
        <v>428</v>
      </c>
      <c r="V39" s="2256"/>
      <c r="W39" s="1378"/>
      <c r="X39" s="2257" t="str">
        <f>IF(TITLE_NUMBER_PR_CHANGE="",IF(TITLE_NUMBER_PR="","",TITLE_NUMBER_PR),TITLE_NUMBER_PR_CHANGE)</f>
        <v>1191</v>
      </c>
      <c r="Y39" s="2257"/>
      <c r="Z39" s="2257"/>
      <c r="AA39" s="2257"/>
      <c r="AB39" s="2257"/>
      <c r="AC39" s="2257"/>
      <c r="AD39" s="2257"/>
      <c r="AE39" s="2257"/>
      <c r="AF39" s="332"/>
      <c r="AG39" s="2257" t="str">
        <f>IF(TITLE_NUMBER_PR_CHANGE="",IF(TITLE_NUMBER_PR="","",TITLE_NUMBER_PR),TITLE_NUMBER_PR_CHANGE)</f>
        <v>1191</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429</v>
      </c>
      <c r="AG40" s="332"/>
      <c r="AH40" s="332"/>
      <c r="AI40" s="332"/>
      <c r="AJ40" s="332"/>
      <c r="AK40" s="332"/>
      <c r="AL40" s="332"/>
      <c r="AM40" s="332"/>
      <c r="AN40" s="332"/>
      <c r="AO40" s="284" t="s">
        <v>429</v>
      </c>
      <c r="AR40" s="374"/>
      <c r="AS40" s="374"/>
      <c r="AT40" s="374"/>
      <c r="AU40" s="374"/>
      <c r="AV40" s="374"/>
      <c r="AW40" s="424">
        <v>0</v>
      </c>
    </row>
    <row customHeight="1" ht="15">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5">
      <c r="R42" s="382"/>
      <c r="S42" s="382"/>
      <c r="T42" s="382"/>
      <c r="U42" s="2133" t="s">
        <v>305</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306</v>
      </c>
      <c r="AW42" s="1161">
        <v>14</v>
      </c>
    </row>
    <row customHeight="1" ht="15">
      <c r="R43" s="382"/>
      <c r="S43" s="382"/>
      <c r="T43" s="382"/>
      <c r="U43" s="2279" t="s">
        <v>89</v>
      </c>
      <c r="V43" s="2215" t="s">
        <v>430</v>
      </c>
      <c r="W43" s="307"/>
      <c r="X43" s="2280" t="s">
        <v>431</v>
      </c>
      <c r="Y43" s="2297"/>
      <c r="Z43" s="2297"/>
      <c r="AA43" s="2297"/>
      <c r="AB43" s="2297"/>
      <c r="AC43" s="2281"/>
      <c r="AD43" s="2281"/>
      <c r="AE43" s="2282"/>
      <c r="AF43" s="2283" t="s">
        <v>432</v>
      </c>
      <c r="AG43" s="2280" t="s">
        <v>431</v>
      </c>
      <c r="AH43" s="2297"/>
      <c r="AI43" s="2297"/>
      <c r="AJ43" s="2297"/>
      <c r="AK43" s="2297"/>
      <c r="AL43" s="2281"/>
      <c r="AM43" s="2281"/>
      <c r="AN43" s="2282"/>
      <c r="AO43" s="2283" t="s">
        <v>433</v>
      </c>
      <c r="AP43" s="2286" t="s">
        <v>434</v>
      </c>
      <c r="AQ43" s="2133"/>
      <c r="AW43" s="1161">
        <v>14</v>
      </c>
    </row>
    <row customHeight="1" ht="36">
      <c r="R44" s="382"/>
      <c r="S44" s="382"/>
      <c r="T44" s="382"/>
      <c r="U44" s="2279"/>
      <c r="V44" s="2215"/>
      <c r="W44" s="1037"/>
      <c r="X44" s="2300" t="s">
        <v>460</v>
      </c>
      <c r="Y44" s="2318" t="s">
        <v>461</v>
      </c>
      <c r="Z44" s="2318"/>
      <c r="AA44" s="2318"/>
      <c r="AB44" s="2318"/>
      <c r="AC44" s="2300" t="s">
        <v>438</v>
      </c>
      <c r="AD44" s="2617"/>
      <c r="AE44" s="2320"/>
      <c r="AF44" s="2284"/>
      <c r="AG44" s="2300" t="s">
        <v>460</v>
      </c>
      <c r="AH44" s="2318" t="s">
        <v>461</v>
      </c>
      <c r="AI44" s="2318"/>
      <c r="AJ44" s="2318"/>
      <c r="AK44" s="2318"/>
      <c r="AL44" s="2300" t="s">
        <v>438</v>
      </c>
      <c r="AM44" s="2617"/>
      <c r="AN44" s="2320"/>
      <c r="AO44" s="2284"/>
      <c r="AP44" s="2287"/>
      <c r="AQ44" s="2133"/>
      <c r="AW44" s="1161">
        <v>34</v>
      </c>
    </row>
    <row customHeight="1" ht="15">
      <c r="R45" s="382"/>
      <c r="S45" s="382"/>
      <c r="T45" s="382"/>
      <c r="U45" s="2279"/>
      <c r="V45" s="2215"/>
      <c r="W45" s="1037"/>
      <c r="X45" s="2331"/>
      <c r="Y45" s="2323" t="s">
        <v>462</v>
      </c>
      <c r="Z45" s="2276" t="s">
        <v>463</v>
      </c>
      <c r="AA45" s="2326"/>
      <c r="AB45" s="2277"/>
      <c r="AC45" s="2301"/>
      <c r="AD45" s="2618"/>
      <c r="AE45" s="2322"/>
      <c r="AF45" s="2284"/>
      <c r="AG45" s="2331"/>
      <c r="AH45" s="2323" t="s">
        <v>462</v>
      </c>
      <c r="AI45" s="2276" t="s">
        <v>463</v>
      </c>
      <c r="AJ45" s="2326"/>
      <c r="AK45" s="2277"/>
      <c r="AL45" s="2301"/>
      <c r="AM45" s="2618"/>
      <c r="AN45" s="2322"/>
      <c r="AO45" s="2284"/>
      <c r="AP45" s="2287"/>
      <c r="AQ45" s="2133"/>
      <c r="AW45" s="1161">
        <v>14</v>
      </c>
    </row>
    <row customHeight="1" ht="27">
      <c r="R46" s="382"/>
      <c r="S46" s="382"/>
      <c r="T46" s="382"/>
      <c r="U46" s="2279"/>
      <c r="V46" s="2215"/>
      <c r="W46" s="1037"/>
      <c r="X46" s="2331"/>
      <c r="Y46" s="2324"/>
      <c r="Z46" s="2323" t="s">
        <v>464</v>
      </c>
      <c r="AA46" s="2276" t="s">
        <v>465</v>
      </c>
      <c r="AB46" s="2277"/>
      <c r="AC46" s="2323" t="s">
        <v>448</v>
      </c>
      <c r="AD46" s="2327" t="s">
        <v>449</v>
      </c>
      <c r="AE46" s="2328"/>
      <c r="AF46" s="2284"/>
      <c r="AG46" s="2331"/>
      <c r="AH46" s="2324"/>
      <c r="AI46" s="2323" t="s">
        <v>464</v>
      </c>
      <c r="AJ46" s="2276" t="s">
        <v>465</v>
      </c>
      <c r="AK46" s="2277"/>
      <c r="AL46" s="2323" t="s">
        <v>448</v>
      </c>
      <c r="AM46" s="2327" t="s">
        <v>449</v>
      </c>
      <c r="AN46" s="2328"/>
      <c r="AO46" s="2284"/>
      <c r="AP46" s="2287"/>
      <c r="AQ46" s="2133"/>
      <c r="AW46" s="1161">
        <v>26</v>
      </c>
    </row>
    <row customHeight="1" ht="65.25">
      <c r="A47" s="1265"/>
      <c r="B47" s="1265" t="s">
        <v>136</v>
      </c>
      <c r="C47" s="1265" t="s">
        <v>137</v>
      </c>
      <c r="D47" s="1265" t="s">
        <v>138</v>
      </c>
      <c r="E47" s="1316" t="s">
        <v>439</v>
      </c>
      <c r="F47" s="1316" t="s">
        <v>440</v>
      </c>
      <c r="G47" s="1316" t="s">
        <v>441</v>
      </c>
      <c r="H47" s="1316" t="s">
        <v>442</v>
      </c>
      <c r="I47" s="1316" t="s">
        <v>443</v>
      </c>
      <c r="J47" s="1316" t="s">
        <v>444</v>
      </c>
      <c r="K47" s="1316" t="s">
        <v>445</v>
      </c>
      <c r="L47" s="1316" t="s">
        <v>466</v>
      </c>
      <c r="M47" s="1316" t="s">
        <v>420</v>
      </c>
      <c r="R47" s="382"/>
      <c r="S47" s="382"/>
      <c r="T47" s="382"/>
      <c r="U47" s="2279"/>
      <c r="V47" s="2215"/>
      <c r="W47" s="308"/>
      <c r="X47" s="2301"/>
      <c r="Y47" s="2325"/>
      <c r="Z47" s="2325"/>
      <c r="AA47" s="1228" t="s">
        <v>467</v>
      </c>
      <c r="AB47" s="1228" t="s">
        <v>468</v>
      </c>
      <c r="AC47" s="2325"/>
      <c r="AD47" s="2329"/>
      <c r="AE47" s="2330"/>
      <c r="AF47" s="2285"/>
      <c r="AG47" s="2301"/>
      <c r="AH47" s="2325"/>
      <c r="AI47" s="2325"/>
      <c r="AJ47" s="1228" t="s">
        <v>467</v>
      </c>
      <c r="AK47" s="1228" t="s">
        <v>468</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110</v>
      </c>
      <c r="V48" s="1261" t="s">
        <v>111</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1.75">
      <c r="A49" s="1273" t="s">
        <v>181</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1.75">
      <c r="A50" s="1273" t="s">
        <v>181</v>
      </c>
      <c r="B50" s="1273" t="s">
        <v>182</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402</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403</v>
      </c>
      <c r="AS50" s="506"/>
      <c r="AT50" s="506" t="str">
        <f>IF(V50="","",V50)</f>
        <v>Территория действия тарифа</v>
      </c>
      <c r="AU50" s="506"/>
      <c r="AV50" s="506"/>
      <c r="AW50" s="1161">
        <v>21</v>
      </c>
    </row>
    <row customHeight="1" ht="24">
      <c r="A51" s="1273" t="s">
        <v>181</v>
      </c>
      <c r="B51" s="1273" t="s">
        <v>182</v>
      </c>
      <c r="C51" s="1273" t="s">
        <v>183</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404</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405</v>
      </c>
      <c r="AS51" s="506"/>
      <c r="AT51" s="506" t="str">
        <f>IF(V51="","",V51)</f>
        <v>Наименование системы теплоснабжения </v>
      </c>
      <c r="AU51" s="506"/>
      <c r="AV51" s="506"/>
      <c r="AW51" s="1161">
        <v>23</v>
      </c>
    </row>
    <row customHeight="1" ht="21.75">
      <c r="A52" s="1273" t="s">
        <v>181</v>
      </c>
      <c r="B52" s="1273" t="s">
        <v>182</v>
      </c>
      <c r="C52" s="1273" t="s">
        <v>183</v>
      </c>
      <c r="D52" s="1273" t="s">
        <v>184</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406</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407</v>
      </c>
      <c r="AS52" s="506"/>
      <c r="AT52" s="506" t="str">
        <f>IF(V52="","",V52)</f>
        <v>Источник тепловой энергии  </v>
      </c>
      <c r="AU52" s="506"/>
      <c r="AV52" s="506"/>
      <c r="AW52" s="1161">
        <v>21</v>
      </c>
    </row>
    <row s="1648" customFormat="1" customHeight="1" ht="0">
      <c r="A53" s="1381" t="s">
        <v>181</v>
      </c>
      <c r="B53" s="1381" t="s">
        <v>182</v>
      </c>
      <c r="C53" s="1381" t="s">
        <v>183</v>
      </c>
      <c r="D53" s="1381" t="s">
        <v>184</v>
      </c>
      <c r="E53" s="2296"/>
      <c r="F53" s="2296"/>
      <c r="G53" s="2296"/>
      <c r="H53" s="2317"/>
      <c r="I53" s="2133" t="str">
        <f>U52&amp;".1"</f>
        <v>....1</v>
      </c>
      <c r="J53" s="1381"/>
      <c r="K53" s="1381"/>
      <c r="L53" s="1381"/>
      <c r="M53" s="1387" t="s">
        <v>408</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1.75">
      <c r="A54" s="1273" t="s">
        <v>181</v>
      </c>
      <c r="B54" s="1273" t="s">
        <v>182</v>
      </c>
      <c r="C54" s="1273" t="s">
        <v>183</v>
      </c>
      <c r="D54" s="1273" t="s">
        <v>184</v>
      </c>
      <c r="E54" s="2296"/>
      <c r="F54" s="2296"/>
      <c r="G54" s="2296"/>
      <c r="H54" s="2317"/>
      <c r="I54" s="2107"/>
      <c r="J54" s="2133" t="str">
        <f>I53&amp;".1"</f>
        <v>....1.1</v>
      </c>
      <c r="K54" s="1273"/>
      <c r="L54" s="1273"/>
      <c r="M54" s="1316" t="s">
        <v>411</v>
      </c>
      <c r="Q54" s="2263"/>
      <c r="R54" s="2263">
        <v>1</v>
      </c>
      <c r="S54" s="524"/>
      <c r="T54" s="363"/>
      <c r="U54" s="1342" t="str">
        <f>$J54</f>
        <v>....1.1</v>
      </c>
      <c r="V54" s="292" t="s">
        <v>412</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413</v>
      </c>
      <c r="AS54" s="506"/>
      <c r="AT54" s="506" t="str">
        <f>IF(V54="","",V54)</f>
        <v>Группа потребителей</v>
      </c>
      <c r="AU54" s="506"/>
      <c r="AV54" s="506"/>
      <c r="AW54" s="1161">
        <v>21</v>
      </c>
    </row>
    <row customHeight="1" ht="21.75">
      <c r="A55" s="1273" t="s">
        <v>181</v>
      </c>
      <c r="B55" s="1273" t="s">
        <v>182</v>
      </c>
      <c r="C55" s="1273" t="s">
        <v>183</v>
      </c>
      <c r="D55" s="1273" t="s">
        <v>184</v>
      </c>
      <c r="E55" s="2296"/>
      <c r="F55" s="2296"/>
      <c r="G55" s="2296"/>
      <c r="H55" s="2317"/>
      <c r="I55" s="2107"/>
      <c r="J55" s="2107"/>
      <c r="K55" s="2133" t="str">
        <f>J54&amp;".1"</f>
        <v>....1.1.1</v>
      </c>
      <c r="L55" s="145"/>
      <c r="M55" s="1316" t="s">
        <v>414</v>
      </c>
      <c r="Q55" s="2263"/>
      <c r="R55" s="2263"/>
      <c r="S55" s="524">
        <v>1</v>
      </c>
      <c r="T55" s="363"/>
      <c r="U55" s="1342" t="str">
        <f>$K55</f>
        <v>....1.1.1</v>
      </c>
      <c r="V55" s="1353"/>
      <c r="W55" s="306"/>
      <c r="X55" s="757"/>
      <c r="Y55" s="757"/>
      <c r="Z55" s="757"/>
      <c r="AA55" s="757"/>
      <c r="AB55" s="1411"/>
      <c r="AC55" s="2271"/>
      <c r="AD55" s="2113" t="s">
        <v>67</v>
      </c>
      <c r="AE55" s="2271"/>
      <c r="AF55" s="2113" t="s">
        <v>67</v>
      </c>
      <c r="AG55" s="1413"/>
      <c r="AH55" s="757"/>
      <c r="AI55" s="757"/>
      <c r="AJ55" s="757"/>
      <c r="AK55" s="1263"/>
      <c r="AL55" s="2271"/>
      <c r="AM55" s="2113" t="s">
        <v>67</v>
      </c>
      <c r="AN55" s="2271"/>
      <c r="AO55" s="2113" t="s">
        <v>67</v>
      </c>
      <c r="AP55" s="1354"/>
      <c r="AQ55" s="1313" t="s">
        <v>457</v>
      </c>
      <c r="AR55" s="517">
        <f>STRCHECKDATE(X57:AP57)</f>
      </c>
      <c r="AS55" s="506"/>
      <c r="AT55" s="506" t="str">
        <f>IF(V55="","",V55)</f>
        <v/>
      </c>
      <c r="AU55" s="506"/>
      <c r="AV55" s="506"/>
      <c r="AW55" s="1161">
        <v>21</v>
      </c>
    </row>
    <row customHeight="1" ht="11.25">
      <c r="A56" s="1273" t="s">
        <v>181</v>
      </c>
      <c r="B56" s="1273" t="s">
        <v>182</v>
      </c>
      <c r="C56" s="1273" t="s">
        <v>183</v>
      </c>
      <c r="D56" s="1273" t="s">
        <v>184</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458</v>
      </c>
      <c r="AR56" s="517">
        <f>STRCHECKDATE(X58:AP58)</f>
      </c>
      <c r="AS56" s="506"/>
      <c r="AT56" s="506" t="str">
        <f>IF(V56="","",V56)</f>
        <v/>
      </c>
      <c r="AU56" s="506"/>
      <c r="AV56" s="506"/>
      <c r="AW56" s="1161">
        <v>11</v>
      </c>
    </row>
    <row customHeight="1" ht="0">
      <c r="A57" s="1273" t="s">
        <v>181</v>
      </c>
      <c r="B57" s="1273" t="s">
        <v>182</v>
      </c>
      <c r="C57" s="1273" t="s">
        <v>183</v>
      </c>
      <c r="D57" s="1273" t="s">
        <v>184</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25">
      <c r="A58" s="1273" t="s">
        <v>181</v>
      </c>
      <c r="B58" s="1273" t="s">
        <v>182</v>
      </c>
      <c r="C58" s="1273" t="s">
        <v>183</v>
      </c>
      <c r="D58" s="1273" t="s">
        <v>184</v>
      </c>
      <c r="E58" s="2296"/>
      <c r="F58" s="2296"/>
      <c r="G58" s="2296"/>
      <c r="H58" s="2317"/>
      <c r="I58" s="2107"/>
      <c r="J58" s="2107"/>
      <c r="K58" s="2133"/>
      <c r="L58" s="1273"/>
      <c r="M58" s="1316"/>
      <c r="Q58" s="2263"/>
      <c r="R58" s="2263"/>
      <c r="S58" s="1337"/>
      <c r="T58" s="362"/>
      <c r="U58" s="1284"/>
      <c r="V58" s="294" t="s">
        <v>459</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25">
      <c r="A59" s="1273" t="s">
        <v>181</v>
      </c>
      <c r="B59" s="1273" t="s">
        <v>182</v>
      </c>
      <c r="C59" s="1273" t="s">
        <v>183</v>
      </c>
      <c r="D59" s="1273" t="s">
        <v>184</v>
      </c>
      <c r="E59" s="2296"/>
      <c r="F59" s="2296"/>
      <c r="G59" s="2296"/>
      <c r="H59" s="2317"/>
      <c r="I59" s="2107"/>
      <c r="J59" s="2133"/>
      <c r="K59" s="1273"/>
      <c r="L59" s="1273"/>
      <c r="M59" s="1316"/>
      <c r="Q59" s="2263"/>
      <c r="R59" s="2263"/>
      <c r="S59" s="1337"/>
      <c r="T59" s="362"/>
      <c r="U59" s="1284"/>
      <c r="V59" s="293" t="s">
        <v>416</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25">
      <c r="A60" s="1273" t="s">
        <v>181</v>
      </c>
      <c r="B60" s="1273" t="s">
        <v>182</v>
      </c>
      <c r="C60" s="1273" t="s">
        <v>183</v>
      </c>
      <c r="D60" s="1273" t="s">
        <v>184</v>
      </c>
      <c r="E60" s="2296"/>
      <c r="F60" s="2296"/>
      <c r="G60" s="2296"/>
      <c r="H60" s="2317"/>
      <c r="I60" s="2133"/>
      <c r="J60" s="1273"/>
      <c r="K60" s="1273"/>
      <c r="L60" s="1273"/>
      <c r="M60" s="1316"/>
      <c r="Q60" s="2263"/>
      <c r="R60" s="1337"/>
      <c r="S60" s="1337"/>
      <c r="T60" s="362"/>
      <c r="U60" s="1284"/>
      <c r="V60" s="371" t="s">
        <v>417</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181</v>
      </c>
      <c r="B61" s="1273" t="s">
        <v>182</v>
      </c>
      <c r="C61" s="1273" t="s">
        <v>183</v>
      </c>
      <c r="D61" s="1273" t="s">
        <v>184</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181</v>
      </c>
      <c r="B62" s="1381" t="s">
        <v>182</v>
      </c>
      <c r="C62" s="1381" t="s">
        <v>183</v>
      </c>
      <c r="D62" s="1380"/>
      <c r="E62" s="2296"/>
      <c r="F62" s="2296"/>
      <c r="G62" s="2295"/>
      <c r="H62" s="1380"/>
      <c r="I62" s="1380"/>
      <c r="J62" s="1380"/>
      <c r="K62" s="1380"/>
      <c r="L62" s="1380"/>
      <c r="M62" s="1383"/>
      <c r="N62" s="1384"/>
      <c r="O62" s="1384"/>
      <c r="P62" s="357"/>
      <c r="Q62" s="1322"/>
      <c r="R62" s="1323"/>
      <c r="S62" s="1322"/>
      <c r="T62" s="1322"/>
      <c r="U62" s="1328"/>
      <c r="V62" s="1331" t="s">
        <v>169</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181</v>
      </c>
      <c r="B63" s="1381" t="s">
        <v>182</v>
      </c>
      <c r="C63" s="1380"/>
      <c r="D63" s="1380"/>
      <c r="E63" s="2296"/>
      <c r="F63" s="2295"/>
      <c r="G63" s="1380"/>
      <c r="H63" s="1380"/>
      <c r="I63" s="1380"/>
      <c r="J63" s="1380"/>
      <c r="K63" s="1380"/>
      <c r="L63" s="1380"/>
      <c r="M63" s="1383"/>
      <c r="N63" s="1385"/>
      <c r="O63" s="1385"/>
      <c r="P63" s="357"/>
      <c r="Q63" s="1322"/>
      <c r="R63" s="1323"/>
      <c r="S63" s="1322"/>
      <c r="T63" s="1322"/>
      <c r="U63" s="1328"/>
      <c r="V63" s="1331" t="s">
        <v>170</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181</v>
      </c>
      <c r="B64" s="1381"/>
      <c r="C64" s="1381"/>
      <c r="D64" s="1381"/>
      <c r="E64" s="2295"/>
      <c r="F64" s="1381"/>
      <c r="G64" s="1381"/>
      <c r="H64" s="1381"/>
      <c r="I64" s="1381"/>
      <c r="J64" s="1381"/>
      <c r="K64" s="1381"/>
      <c r="L64" s="1381"/>
      <c r="M64" s="1387"/>
      <c r="N64" s="1385"/>
      <c r="O64" s="1385"/>
      <c r="P64" s="357"/>
      <c r="Q64" s="386"/>
      <c r="R64" s="1350"/>
      <c r="S64" s="386"/>
      <c r="T64" s="386"/>
      <c r="U64" s="1328"/>
      <c r="V64" s="1331" t="s">
        <v>171</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5">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172</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25">
      <c r="N66" s="1161"/>
      <c r="O66" s="1161"/>
      <c r="P66" s="515"/>
      <c r="Q66" s="1161"/>
      <c r="R66" s="1161"/>
      <c r="S66" s="1161"/>
      <c r="T66" s="1161"/>
      <c r="U66" s="1161"/>
      <c r="AR66" s="1161"/>
      <c r="AS66" s="1161"/>
      <c r="AT66" s="1161"/>
      <c r="AU66" s="1161"/>
      <c r="AV66" s="1161"/>
      <c r="AW66" s="1161">
        <v>11</v>
      </c>
    </row>
    <row customHeight="1" ht="3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5">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83</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28151F-DFF1-90F3-1DC8-0.30E357AA}" mc:Ignorable="x14ac xr xr2 xr3">
  <sheetPr>
    <tabColor rgb="FFCCCCFF"/>
  </sheetPr>
  <dimension ref="A1:Q79"/>
  <sheetViews>
    <sheetView topLeftCell="C1" showGridLines="0" zoomScale="90" workbookViewId="0" tabSelected="1">
      <selection activeCell="I22" sqref="I22"/>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PP110.OPEN.INFO.REQUEST.HEAT.EIAS</v>
      </c>
      <c r="F2" s="275"/>
      <c r="G2" s="251"/>
      <c r="H2" s="251"/>
      <c r="I2" s="251"/>
      <c r="J2" s="878"/>
      <c r="K2" s="251"/>
      <c r="Q2" s="77">
        <v>14</v>
      </c>
    </row>
    <row customHeight="1" ht="15">
      <c r="E3" s="252" t="str">
        <f>version</f>
        <v>Версия отчёта: 1.1.1</v>
      </c>
      <c r="F3" s="275"/>
      <c r="G3" s="776"/>
      <c r="H3" s="776"/>
      <c r="I3" s="776"/>
      <c r="J3" s="879"/>
      <c r="K3" s="94"/>
      <c r="Q3" s="80">
        <v>14</v>
      </c>
    </row>
    <row s="1618" customFormat="1" customHeight="1" ht="6">
      <c r="A4" s="790"/>
      <c r="B4" s="238"/>
      <c r="C4" s="239"/>
      <c r="D4" s="240"/>
      <c r="E4" s="249"/>
      <c r="F4" s="250"/>
      <c r="G4" s="777"/>
      <c r="H4" s="415"/>
      <c r="I4" s="417"/>
      <c r="J4" s="880"/>
      <c r="Q4" s="242">
        <v>6</v>
      </c>
    </row>
    <row customHeight="1" ht="39.75">
      <c r="D5" s="81"/>
      <c r="E5" s="210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78"/>
      <c r="J5" s="881"/>
      <c r="Q5" s="80">
        <v>38</v>
      </c>
    </row>
    <row s="1618" customFormat="1" customHeight="1" ht="6">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1738">
        <v>46023</v>
      </c>
      <c r="G11" s="83"/>
      <c r="H11" s="779" t="s">
        <v>22</v>
      </c>
      <c r="J11" s="882" t="s">
        <v>23</v>
      </c>
      <c r="Q11" s="80">
        <v>0</v>
      </c>
    </row>
    <row customHeight="1" ht="22.5">
      <c r="A12" s="2104"/>
      <c r="D12" s="81"/>
      <c r="E12" s="1171" t="s">
        <v>24</v>
      </c>
      <c r="F12" s="1738">
        <v>47848</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2906">
        <v>45989</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906">
        <v>46023</v>
      </c>
      <c r="G19" s="79"/>
      <c r="I19" s="780"/>
      <c r="J19" s="2103"/>
      <c r="Q19" s="80">
        <v>0</v>
      </c>
    </row>
    <row customHeight="1" ht="22.5">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c r="D21" s="81"/>
      <c r="E21" s="397" t="str">
        <f>"Дата "&amp;IF(TEMPLATE_GROUP="P","документа","подачи заявления")&amp;" об утверждении тарифов"</f>
        <v>Дата подачи заявления об утверждении тарифов</v>
      </c>
      <c r="F21" s="1738">
        <v>45777</v>
      </c>
      <c r="G21" s="79"/>
      <c r="I21" s="781"/>
      <c r="Q21" s="80">
        <v>0</v>
      </c>
    </row>
    <row customHeight="1" ht="19.5">
      <c r="D22" s="81"/>
      <c r="E22" s="397" t="str">
        <f>"Номер "&amp;IF(TEMPLATE_GROUP="P","документа","подачи заявления")&amp;" об утверждении тарифов"</f>
        <v>Номер подачи заявления об утверждении тарифов</v>
      </c>
      <c r="F22" s="222" t="s">
        <v>41</v>
      </c>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c r="D26" s="81"/>
      <c r="E26" s="397" t="str">
        <f>"Дата "&amp;IF(TEMPLATE_GROUP="P","принятия решения","подачи заявления")&amp;" об изменении тарифов"</f>
        <v>Дата подачи заявления об изменении тарифов</v>
      </c>
      <c r="F26" s="2906">
        <v>45989</v>
      </c>
      <c r="G26" s="79"/>
      <c r="Q26" s="80">
        <v>0</v>
      </c>
    </row>
    <row customHeight="1" ht="19.5">
      <c r="D27" s="81"/>
      <c r="E27" s="1171" t="str">
        <f>"Номер "&amp;IF(TEMPLATE_GROUP="P","принятия решения","заявления")&amp;" об изменении тарифов"</f>
        <v>Номер заявления об изменении тарифов</v>
      </c>
      <c r="F27" s="2907" t="s">
        <v>45</v>
      </c>
      <c r="G27" s="79"/>
      <c r="Q27" s="80">
        <v>0</v>
      </c>
    </row>
    <row customHeight="1" ht="24.75" hidden="1">
      <c r="D28" s="81"/>
      <c r="E28" s="397" t="s">
        <v>46</v>
      </c>
      <c r="F28" s="224"/>
      <c r="G28" s="79"/>
      <c r="Q28" s="80">
        <v>0</v>
      </c>
    </row>
    <row customHeight="1" ht="19.5" hidden="1">
      <c r="D29" s="81"/>
      <c r="E29" s="397" t="s">
        <v>43</v>
      </c>
      <c r="F29" s="224"/>
      <c r="G29" s="79"/>
      <c r="Q29" s="80">
        <v>0</v>
      </c>
    </row>
    <row s="1618" customFormat="1" customHeight="1" ht="6">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47</v>
      </c>
      <c r="G31" s="782"/>
      <c r="Q31" s="80">
        <v>20</v>
      </c>
    </row>
    <row customHeight="1" ht="21" hidden="1">
      <c r="C32" s="84"/>
      <c r="D32" s="85"/>
      <c r="E32" s="398" t="s">
        <v>48</v>
      </c>
      <c r="F32" s="223"/>
      <c r="G32" s="782"/>
      <c r="Q32" s="80">
        <v>20</v>
      </c>
    </row>
    <row customHeight="1" ht="21">
      <c r="C33" s="84"/>
      <c r="D33" s="85"/>
      <c r="E33" s="397" t="s">
        <v>49</v>
      </c>
      <c r="F33" s="223" t="s">
        <v>50</v>
      </c>
      <c r="G33" s="782"/>
      <c r="Q33" s="80">
        <v>20</v>
      </c>
    </row>
    <row customHeight="1" ht="21">
      <c r="C34" s="84"/>
      <c r="D34" s="85"/>
      <c r="E34" s="397" t="s">
        <v>51</v>
      </c>
      <c r="F34" s="223" t="s">
        <v>52</v>
      </c>
      <c r="G34" s="782"/>
      <c r="H34" s="86"/>
      <c r="Q34" s="80">
        <v>20</v>
      </c>
    </row>
    <row s="1618" customFormat="1" customHeight="1" ht="11.25">
      <c r="A35" s="791"/>
      <c r="B35" s="238"/>
      <c r="C35" s="239"/>
      <c r="D35" s="245"/>
      <c r="E35" s="243"/>
      <c r="F35" s="246"/>
      <c r="G35" s="83"/>
      <c r="H35" s="415"/>
      <c r="I35" s="417"/>
      <c r="J35" s="880"/>
      <c r="Q35" s="242">
        <v>11</v>
      </c>
    </row>
    <row customHeight="1" ht="19.5">
      <c r="A36" s="885"/>
      <c r="D36" s="85"/>
      <c r="E36" s="397" t="s">
        <v>53</v>
      </c>
      <c r="F36" s="1216" t="s">
        <v>54</v>
      </c>
      <c r="G36" s="83"/>
      <c r="Q36" s="80">
        <v>0</v>
      </c>
    </row>
    <row customHeight="1" ht="21">
      <c r="A37" s="885"/>
      <c r="D37" s="85"/>
      <c r="E37" s="397" t="s">
        <v>55</v>
      </c>
      <c r="F37" s="1216" t="s">
        <v>56</v>
      </c>
      <c r="G37" s="83"/>
      <c r="Q37" s="80">
        <v>20</v>
      </c>
    </row>
    <row s="1618" customFormat="1" customHeight="1" ht="6">
      <c r="A38" s="791"/>
      <c r="B38" s="238"/>
      <c r="C38" s="239"/>
      <c r="D38" s="240"/>
      <c r="E38" s="241"/>
      <c r="F38" s="1059"/>
      <c r="G38" s="79"/>
      <c r="H38" s="415"/>
      <c r="I38" s="417"/>
      <c r="J38" s="882"/>
      <c r="Q38" s="242">
        <v>6</v>
      </c>
    </row>
    <row customHeight="1" ht="36.75">
      <c r="A39" s="791"/>
      <c r="D39" s="81"/>
      <c r="E39" s="397" t="s">
        <v>57</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c r="A42" s="790"/>
      <c r="B42" s="432"/>
      <c r="C42" s="433"/>
      <c r="D42" s="434"/>
      <c r="E42" s="435"/>
      <c r="F42" s="1059"/>
      <c r="G42" s="79"/>
      <c r="H42" s="415"/>
      <c r="I42" s="417"/>
      <c r="J42" s="880"/>
      <c r="Q42" s="436">
        <v>0</v>
      </c>
    </row>
    <row s="1641" customFormat="1" customHeight="1" ht="27" hidden="1">
      <c r="A43" s="790"/>
      <c r="B43" s="419"/>
      <c r="C43" s="414"/>
      <c r="D43" s="416"/>
      <c r="E43" s="397" t="s">
        <v>58</v>
      </c>
      <c r="F43" s="716" t="s">
        <v>19</v>
      </c>
      <c r="G43" s="79"/>
      <c r="I43" s="417"/>
      <c r="J43" s="882"/>
      <c r="Q43" s="415">
        <v>0</v>
      </c>
    </row>
    <row s="1641" customFormat="1" customHeight="1" ht="27" hidden="1">
      <c r="A44" s="790"/>
      <c r="B44" s="419"/>
      <c r="C44" s="414"/>
      <c r="D44" s="416"/>
      <c r="E44" s="1171" t="s">
        <v>59</v>
      </c>
      <c r="F44" s="1894"/>
      <c r="G44" s="79"/>
      <c r="I44" s="417"/>
      <c r="J44" s="882"/>
      <c r="Q44" s="415">
        <v>0</v>
      </c>
    </row>
    <row s="1618" customFormat="1" customHeight="1" ht="6">
      <c r="A45" s="790"/>
      <c r="B45" s="432"/>
      <c r="C45" s="433"/>
      <c r="D45" s="434"/>
      <c r="E45" s="435"/>
      <c r="F45" s="1059"/>
      <c r="G45" s="79"/>
      <c r="H45" s="415"/>
      <c r="I45" s="417"/>
      <c r="J45" s="882"/>
      <c r="Q45" s="436">
        <v>0</v>
      </c>
    </row>
    <row s="1618" customFormat="1" customHeight="1" ht="24.75">
      <c r="A46" s="790"/>
      <c r="B46" s="432"/>
      <c r="C46" s="433"/>
      <c r="D46" s="434"/>
      <c r="E46" s="1171" t="s">
        <v>60</v>
      </c>
      <c r="F46" s="716" t="s">
        <v>19</v>
      </c>
      <c r="G46" s="79"/>
      <c r="H46" s="415"/>
      <c r="I46" s="417"/>
      <c r="J46" s="882"/>
      <c r="Q46" s="436">
        <v>0</v>
      </c>
    </row>
    <row s="1641" customFormat="1" customHeight="1" ht="24.75">
      <c r="A47" s="790"/>
      <c r="B47" s="419"/>
      <c r="C47" s="414"/>
      <c r="D47" s="416"/>
      <c r="E47" s="1171" t="s">
        <v>61</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62</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63</v>
      </c>
      <c r="F53" s="1054" t="s">
        <v>19</v>
      </c>
      <c r="G53" s="538"/>
      <c r="I53" s="540"/>
      <c r="J53" s="884"/>
      <c r="P53" s="541"/>
      <c r="Q53" s="539">
        <v>0</v>
      </c>
    </row>
    <row s="1641" customFormat="1" customHeight="1" ht="27" hidden="1">
      <c r="A54" s="792"/>
      <c r="B54" s="419"/>
      <c r="C54" s="536"/>
      <c r="D54" s="537"/>
      <c r="E54" s="397" t="s">
        <v>64</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65</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66</v>
      </c>
      <c r="F58" s="1054" t="s">
        <v>67</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68</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69</v>
      </c>
      <c r="F62" s="1677" t="s">
        <v>67</v>
      </c>
      <c r="G62" s="79"/>
      <c r="H62" s="779" t="s">
        <v>22</v>
      </c>
      <c r="I62" s="417"/>
      <c r="J62" s="882"/>
      <c r="Q62" s="415">
        <v>0</v>
      </c>
    </row>
    <row s="1618" customFormat="1" customHeight="1" ht="6">
      <c r="A63" s="791"/>
      <c r="B63" s="238"/>
      <c r="C63" s="239"/>
      <c r="D63" s="245"/>
      <c r="E63" s="243"/>
      <c r="F63" s="246"/>
      <c r="G63" s="83"/>
      <c r="H63" s="415"/>
      <c r="I63" s="417"/>
      <c r="J63" s="880"/>
      <c r="Q63" s="242">
        <v>6</v>
      </c>
    </row>
    <row customHeight="1" ht="21">
      <c r="A64" s="793"/>
      <c r="B64" s="105"/>
      <c r="D64" s="88"/>
      <c r="E64" s="397" t="s">
        <v>70</v>
      </c>
      <c r="F64" s="2582" t="s">
        <v>71</v>
      </c>
      <c r="G64" s="83"/>
      <c r="Q64" s="80">
        <v>20</v>
      </c>
    </row>
    <row customHeight="1" ht="21">
      <c r="A65" s="793"/>
      <c r="B65" s="105"/>
      <c r="D65" s="88"/>
      <c r="E65" s="397" t="s">
        <v>72</v>
      </c>
      <c r="F65" s="222" t="s">
        <v>73</v>
      </c>
      <c r="G65" s="83"/>
      <c r="Q65" s="80">
        <v>20</v>
      </c>
    </row>
    <row customHeight="1" ht="36.75">
      <c r="D66" s="81"/>
      <c r="E66" s="399" t="s">
        <v>74</v>
      </c>
      <c r="F66" s="1060"/>
      <c r="G66" s="79"/>
      <c r="Q66" s="80">
        <v>35</v>
      </c>
    </row>
    <row customHeight="1" ht="21">
      <c r="A67" s="793"/>
      <c r="D67" s="416"/>
      <c r="E67" s="397" t="s">
        <v>75</v>
      </c>
      <c r="F67" s="2582" t="s">
        <v>76</v>
      </c>
      <c r="G67" s="83"/>
      <c r="Q67" s="80">
        <v>20</v>
      </c>
    </row>
    <row customHeight="1" ht="21">
      <c r="A68" s="793"/>
      <c r="B68" s="105"/>
      <c r="D68" s="88"/>
      <c r="E68" s="397" t="s">
        <v>77</v>
      </c>
      <c r="F68" s="277" t="s">
        <v>78</v>
      </c>
      <c r="G68" s="83"/>
      <c r="Q68" s="80">
        <v>20</v>
      </c>
    </row>
    <row customHeight="1" ht="21">
      <c r="A69" s="793"/>
      <c r="B69" s="105"/>
      <c r="D69" s="88"/>
      <c r="E69" s="397" t="s">
        <v>79</v>
      </c>
      <c r="F69" s="277" t="s">
        <v>80</v>
      </c>
      <c r="G69" s="83"/>
      <c r="Q69" s="80">
        <v>20</v>
      </c>
    </row>
    <row customHeight="1" ht="21">
      <c r="D70" s="416"/>
      <c r="E70" s="397" t="s">
        <v>81</v>
      </c>
      <c r="F70" s="277" t="s">
        <v>82</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25">
      <c r="Q76" s="80">
        <v>11</v>
      </c>
    </row>
    <row customHeight="1" ht="11.25">
      <c r="Q77" s="80">
        <v>11</v>
      </c>
    </row>
    <row customHeight="1" ht="11.25">
      <c r="E78" s="396"/>
      <c r="F78" s="396"/>
      <c r="G78" s="396"/>
      <c r="H78" s="396"/>
      <c r="I78" s="396"/>
      <c r="Q78" s="80">
        <v>11</v>
      </c>
    </row>
    <row customHeight="1" ht="11.25" hidden="1">
      <c r="A79" s="790" t="s">
        <v>83</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BA096E8-BB72-4BA8-BB41-0.EA18BB4}"/>
    <hyperlink ref="H17" location="Титульный!H9" display="Как заполнить?" tooltip="Помощь по работе с полями отчётной формы" xr:uid="{D7D5F267-9D84-EEB2-2ED6-0.CD3D4D27}"/>
    <hyperlink ref="H39" location="Титульный!H9" display="Как заполнить?" tooltip="Помощь по работе с полями отчётной формы" xr:uid="{3CC3A75F-4C22-9543-0864-0.73BD6BF5}"/>
    <hyperlink ref="H62" location="Титульный!H9" display="Как заполнить?" tooltip="Помощь по работе с полями отчётной формы" xr:uid="{A92F112E-07BE-01C7-32F7-0.E841651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03CBB-4AF7-4AD8-5C8A-0.647B7F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401</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402</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403</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404</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405</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406</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407</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408</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67</v>
      </c>
      <c r="Z8" s="2271"/>
      <c r="AA8" s="2113" t="s">
        <v>67</v>
      </c>
      <c r="AB8" s="2113" t="s">
        <v>19</v>
      </c>
      <c r="AC8" s="2332"/>
      <c r="AD8" s="2211">
        <v>1</v>
      </c>
      <c r="AE8" s="2333"/>
      <c r="AF8" s="2113" t="s">
        <v>19</v>
      </c>
      <c r="AG8" s="2332"/>
      <c r="AH8" s="2211">
        <v>1</v>
      </c>
      <c r="AI8" s="2333"/>
      <c r="AJ8" s="2113" t="s">
        <v>19</v>
      </c>
      <c r="AK8" s="317"/>
      <c r="AL8" s="1343">
        <v>1</v>
      </c>
      <c r="AM8" s="1404"/>
      <c r="AN8" s="757"/>
      <c r="AO8" s="1263"/>
      <c r="AP8" s="1740"/>
      <c r="AQ8" s="1465" t="s">
        <v>67</v>
      </c>
      <c r="AR8" s="1740"/>
      <c r="AS8" s="1465" t="s">
        <v>67</v>
      </c>
      <c r="AT8" s="1354"/>
      <c r="AU8" s="2259" t="s">
        <v>469</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470</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471</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472</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473</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169</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170</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171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67</v>
      </c>
      <c r="AR19" s="1742"/>
      <c r="AS19" s="1466" t="s">
        <v>67</v>
      </c>
      <c r="BA19" s="1161">
        <v>0</v>
      </c>
    </row>
    <row customHeight="1" ht="14.25" hidden="1">
      <c r="AV20" s="502"/>
      <c r="AW20" s="502"/>
      <c r="AX20" s="502"/>
      <c r="AY20" s="502"/>
      <c r="AZ20" s="502"/>
      <c r="BA20" s="1161">
        <v>0</v>
      </c>
    </row>
    <row customHeight="1" ht="14.25" hidden="1">
      <c r="O21" s="1373" t="s">
        <v>419</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420</v>
      </c>
      <c r="P23" s="1514"/>
      <c r="Q23" s="1516"/>
      <c r="R23" s="1516"/>
      <c r="Y23" s="1513" t="s">
        <v>422</v>
      </c>
      <c r="AA23" s="1513" t="s">
        <v>423</v>
      </c>
      <c r="AB23" s="1513" t="s">
        <v>474</v>
      </c>
      <c r="AE23" s="1513" t="s">
        <v>475</v>
      </c>
      <c r="AF23" s="1513" t="s">
        <v>474</v>
      </c>
      <c r="AI23" s="1513" t="s">
        <v>476</v>
      </c>
      <c r="AJ23" s="1513" t="s">
        <v>474</v>
      </c>
      <c r="AM23" s="1513" t="s">
        <v>477</v>
      </c>
      <c r="AQ23" s="1513" t="s">
        <v>422</v>
      </c>
      <c r="AS23" s="1513" t="s">
        <v>423</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5">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5">
      <c r="Q28" s="297"/>
      <c r="R28" s="382"/>
      <c r="S28" s="2255" t="str">
        <f>IF(org=0,"Не определено",org)</f>
        <v>ТМУП "ТТС"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425</v>
      </c>
      <c r="T31" s="2256"/>
      <c r="U31" s="1378"/>
      <c r="V31" s="2270" t="str">
        <f>IF(TITLE_DATE_PR_CHANGE="",IF(TITLE_DATE_PR="","",TITLE_DATE_PR),TITLE_DATE_PR_CHANGE)</f>
        <v>45989</v>
      </c>
      <c r="W31" s="2270"/>
      <c r="X31" s="2270"/>
      <c r="Y31" s="2270"/>
      <c r="Z31" s="2270"/>
      <c r="AA31" s="332"/>
      <c r="AB31" s="2270" t="str">
        <f>IF(TITLE_DATE_PR_CHANGE="",IF(TITLE_DATE_PR="","",TITLE_DATE_PR),TITLE_DATE_PR_CHANGE)</f>
        <v>45989</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57" t="str">
        <f>IF(TITLE_NUMBER_PR_CHANGE="",IF(TITLE_NUMBER_PR="","",TITLE_NUMBER_PR),TITLE_NUMBER_PR_CHANGE)</f>
        <v>1191</v>
      </c>
      <c r="W32" s="2257"/>
      <c r="X32" s="2257"/>
      <c r="Y32" s="2257"/>
      <c r="Z32" s="2257"/>
      <c r="AA32" s="332"/>
      <c r="AB32" s="2257" t="str">
        <f>IF(TITLE_NUMBER_PR_CHANGE="",IF(TITLE_NUMBER_PR="","",TITLE_NUMBER_PR),TITLE_NUMBER_PR_CHANGE)</f>
        <v>1191</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c r="A35" s="1374"/>
      <c r="B35" s="1374"/>
      <c r="C35" s="1374"/>
      <c r="D35" s="1374"/>
      <c r="E35" s="1374"/>
      <c r="F35" s="1374"/>
      <c r="G35" s="1374"/>
      <c r="H35" s="1374"/>
      <c r="I35" s="1374"/>
      <c r="J35" s="1374"/>
      <c r="K35" s="1374"/>
      <c r="L35" s="1375"/>
      <c r="M35" s="1374"/>
      <c r="N35" s="1374"/>
      <c r="O35" s="1374"/>
      <c r="P35" s="1374"/>
      <c r="Q35" s="1374"/>
      <c r="S35" s="2256" t="s">
        <v>425</v>
      </c>
      <c r="T35" s="2256"/>
      <c r="U35" s="1378"/>
      <c r="V35" s="2270" t="str">
        <f>IF(TITLE_DATE_PR_CHANGE="",IF(TITLE_DATE_PR="","",TITLE_DATE_PR),TITLE_DATE_PR_CHANGE)</f>
        <v>45989</v>
      </c>
      <c r="W35" s="2270"/>
      <c r="X35" s="2270"/>
      <c r="Y35" s="2270"/>
      <c r="Z35" s="2270"/>
      <c r="AA35" s="332"/>
      <c r="AB35" s="2270" t="str">
        <f>IF(TITLE_DATE_PR_CHANGE="",IF(TITLE_DATE_PR="","",TITLE_DATE_PR),TITLE_DATE_PR_CHANGE)</f>
        <v>45989</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57" t="str">
        <f>IF(TITLE_NUMBER_PR_CHANGE="",IF(TITLE_NUMBER_PR="","",TITLE_NUMBER_PR),TITLE_NUMBER_PR_CHANGE)</f>
        <v>1191</v>
      </c>
      <c r="W36" s="2257"/>
      <c r="X36" s="2257"/>
      <c r="Y36" s="2257"/>
      <c r="Z36" s="2257"/>
      <c r="AA36" s="332"/>
      <c r="AB36" s="2257" t="str">
        <f>IF(TITLE_NUMBER_PR_CHANGE="",IF(TITLE_NUMBER_PR="","",TITLE_NUMBER_PR),TITLE_NUMBER_PR_CHANGE)</f>
        <v>1191</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0.7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429</v>
      </c>
      <c r="AB37" s="332"/>
      <c r="AC37" s="332"/>
      <c r="AD37" s="332"/>
      <c r="AE37" s="332"/>
      <c r="AF37" s="332"/>
      <c r="AG37" s="332"/>
      <c r="AH37" s="332"/>
      <c r="AI37" s="332"/>
      <c r="AJ37" s="332"/>
      <c r="AK37" s="332"/>
      <c r="AL37" s="332"/>
      <c r="AM37" s="332"/>
      <c r="AN37" s="332"/>
      <c r="AO37" s="332"/>
      <c r="AP37" s="332"/>
      <c r="AQ37" s="332"/>
      <c r="AR37" s="332"/>
      <c r="AS37" s="284" t="s">
        <v>429</v>
      </c>
      <c r="AV37" s="374"/>
      <c r="AW37" s="374"/>
      <c r="AX37" s="374"/>
      <c r="AY37" s="374"/>
      <c r="AZ37" s="374"/>
      <c r="BA37" s="424">
        <v>1</v>
      </c>
    </row>
    <row customHeight="1" ht="15">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5">
      <c r="Q39" s="297"/>
      <c r="R39" s="382"/>
      <c r="S39" s="2133" t="s">
        <v>305</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306</v>
      </c>
      <c r="BA39" s="1161">
        <v>14</v>
      </c>
    </row>
    <row customHeight="1" ht="15">
      <c r="Q40" s="297"/>
      <c r="R40" s="382"/>
      <c r="S40" s="2279" t="s">
        <v>89</v>
      </c>
      <c r="T40" s="2215" t="s">
        <v>478</v>
      </c>
      <c r="U40" s="307"/>
      <c r="V40" s="2281"/>
      <c r="W40" s="2281"/>
      <c r="X40" s="2281"/>
      <c r="Y40" s="2281"/>
      <c r="Z40" s="2282"/>
      <c r="AA40" s="2342" t="s">
        <v>432</v>
      </c>
      <c r="AB40" s="2334" t="s">
        <v>479</v>
      </c>
      <c r="AC40" s="2297"/>
      <c r="AD40" s="2297"/>
      <c r="AE40" s="2335"/>
      <c r="AF40" s="2297" t="s">
        <v>480</v>
      </c>
      <c r="AG40" s="2297"/>
      <c r="AH40" s="2297"/>
      <c r="AI40" s="2335"/>
      <c r="AJ40" s="2334" t="s">
        <v>481</v>
      </c>
      <c r="AK40" s="2297"/>
      <c r="AL40" s="2297"/>
      <c r="AM40" s="2335"/>
      <c r="AN40" s="2334" t="s">
        <v>431</v>
      </c>
      <c r="AO40" s="2297"/>
      <c r="AP40" s="2281"/>
      <c r="AQ40" s="2281"/>
      <c r="AR40" s="2282"/>
      <c r="AS40" s="2283" t="s">
        <v>432</v>
      </c>
      <c r="AT40" s="2286" t="s">
        <v>434</v>
      </c>
      <c r="AU40" s="2133"/>
      <c r="BA40" s="1161">
        <v>14</v>
      </c>
    </row>
    <row customHeight="1" ht="36">
      <c r="Q41" s="297"/>
      <c r="R41" s="382"/>
      <c r="S41" s="2279"/>
      <c r="T41" s="2215"/>
      <c r="U41" s="1037"/>
      <c r="V41" s="2133" t="s">
        <v>482</v>
      </c>
      <c r="W41" s="2133"/>
      <c r="X41" s="2300" t="s">
        <v>438</v>
      </c>
      <c r="Y41" s="2319"/>
      <c r="Z41" s="2320"/>
      <c r="AA41" s="2343"/>
      <c r="AB41" s="2336"/>
      <c r="AC41" s="2337"/>
      <c r="AD41" s="2337"/>
      <c r="AE41" s="2338"/>
      <c r="AF41" s="2337"/>
      <c r="AG41" s="2337"/>
      <c r="AH41" s="2337"/>
      <c r="AI41" s="2338"/>
      <c r="AJ41" s="2336"/>
      <c r="AK41" s="2337"/>
      <c r="AL41" s="2337"/>
      <c r="AM41" s="2337"/>
      <c r="AN41" s="2133" t="s">
        <v>482</v>
      </c>
      <c r="AO41" s="2133"/>
      <c r="AP41" s="2319" t="s">
        <v>438</v>
      </c>
      <c r="AQ41" s="2319"/>
      <c r="AR41" s="2320"/>
      <c r="AS41" s="2284"/>
      <c r="AT41" s="2287"/>
      <c r="AU41" s="2133"/>
      <c r="BA41" s="1161">
        <v>34</v>
      </c>
    </row>
    <row customHeight="1" ht="15">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5">
      <c r="A43" s="1376"/>
      <c r="B43" s="1376" t="s">
        <v>136</v>
      </c>
      <c r="C43" s="1376" t="s">
        <v>137</v>
      </c>
      <c r="D43" s="1376" t="s">
        <v>138</v>
      </c>
      <c r="E43" s="1370" t="s">
        <v>439</v>
      </c>
      <c r="F43" s="1370" t="s">
        <v>440</v>
      </c>
      <c r="G43" s="1370" t="s">
        <v>441</v>
      </c>
      <c r="H43" s="1370" t="s">
        <v>442</v>
      </c>
      <c r="I43" s="1370" t="s">
        <v>443</v>
      </c>
      <c r="J43" s="1370" t="s">
        <v>444</v>
      </c>
      <c r="K43" s="1370" t="s">
        <v>445</v>
      </c>
      <c r="L43" s="1370" t="s">
        <v>420</v>
      </c>
      <c r="Q43" s="297"/>
      <c r="R43" s="382"/>
      <c r="S43" s="2279"/>
      <c r="T43" s="2215"/>
      <c r="U43" s="308"/>
      <c r="V43" s="1336" t="s">
        <v>483</v>
      </c>
      <c r="W43" s="1336" t="s">
        <v>484</v>
      </c>
      <c r="X43" s="1344" t="s">
        <v>448</v>
      </c>
      <c r="Y43" s="2276" t="s">
        <v>449</v>
      </c>
      <c r="Z43" s="2277"/>
      <c r="AA43" s="2344"/>
      <c r="AB43" s="2339"/>
      <c r="AC43" s="2340"/>
      <c r="AD43" s="2340"/>
      <c r="AE43" s="2341"/>
      <c r="AF43" s="2340"/>
      <c r="AG43" s="2340"/>
      <c r="AH43" s="2340"/>
      <c r="AI43" s="2341"/>
      <c r="AJ43" s="2339"/>
      <c r="AK43" s="2340"/>
      <c r="AL43" s="2340"/>
      <c r="AM43" s="2341"/>
      <c r="AN43" s="1866" t="s">
        <v>483</v>
      </c>
      <c r="AO43" s="1866" t="s">
        <v>484</v>
      </c>
      <c r="AP43" s="1344" t="s">
        <v>448</v>
      </c>
      <c r="AQ43" s="2276" t="s">
        <v>449</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110</v>
      </c>
      <c r="T44" s="1261" t="s">
        <v>111</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205</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1.75">
      <c r="A46" s="1369" t="s">
        <v>205</v>
      </c>
      <c r="B46" s="1369" t="s">
        <v>206</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402</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403</v>
      </c>
      <c r="AW46" s="506"/>
      <c r="AX46" s="506" t="str">
        <f>IF(T46="","",T46)</f>
        <v>Территория действия тарифа</v>
      </c>
      <c r="AY46" s="506"/>
      <c r="AZ46" s="506"/>
      <c r="BA46" s="1161">
        <v>21</v>
      </c>
    </row>
    <row customHeight="1" ht="24">
      <c r="A47" s="1369" t="s">
        <v>205</v>
      </c>
      <c r="B47" s="1369" t="s">
        <v>206</v>
      </c>
      <c r="C47" s="1369" t="s">
        <v>207</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404</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405</v>
      </c>
      <c r="AW47" s="506"/>
      <c r="AX47" s="506" t="str">
        <f>IF(T47="","",T47)</f>
        <v>Наименование системы теплоснабжения </v>
      </c>
      <c r="AY47" s="506"/>
      <c r="AZ47" s="506"/>
      <c r="BA47" s="1161">
        <v>23</v>
      </c>
    </row>
    <row customHeight="1" ht="21">
      <c r="A48" s="1369" t="s">
        <v>205</v>
      </c>
      <c r="B48" s="1369" t="s">
        <v>206</v>
      </c>
      <c r="C48" s="1369" t="s">
        <v>207</v>
      </c>
      <c r="D48" s="1369" t="s">
        <v>208</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406</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407</v>
      </c>
      <c r="AW48" s="506"/>
      <c r="AX48" s="506" t="str">
        <f>IF(T48="","",T48)</f>
        <v>Источник тепловой энергии  </v>
      </c>
      <c r="AY48" s="506"/>
      <c r="AZ48" s="506"/>
      <c r="BA48" s="1161">
        <v>20</v>
      </c>
    </row>
    <row s="1648" customFormat="1" customHeight="1" ht="0.75">
      <c r="A49" s="1349" t="s">
        <v>205</v>
      </c>
      <c r="B49" s="1349" t="s">
        <v>206</v>
      </c>
      <c r="C49" s="1349" t="s">
        <v>207</v>
      </c>
      <c r="D49" s="1349" t="s">
        <v>208</v>
      </c>
      <c r="E49" s="2265"/>
      <c r="F49" s="2265"/>
      <c r="G49" s="2265"/>
      <c r="H49" s="2265"/>
      <c r="I49" s="2262" t="str">
        <f>S48&amp;".1"</f>
        <v>....1</v>
      </c>
      <c r="J49" s="1349"/>
      <c r="K49" s="1349"/>
      <c r="L49" s="1352" t="s">
        <v>408</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0.75">
      <c r="A50" s="1349" t="s">
        <v>205</v>
      </c>
      <c r="B50" s="1349" t="s">
        <v>206</v>
      </c>
      <c r="C50" s="1349" t="s">
        <v>207</v>
      </c>
      <c r="D50" s="1349" t="s">
        <v>208</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1.75">
      <c r="A51" s="1369" t="s">
        <v>205</v>
      </c>
      <c r="B51" s="1369" t="s">
        <v>206</v>
      </c>
      <c r="C51" s="1369" t="s">
        <v>207</v>
      </c>
      <c r="D51" s="1369" t="s">
        <v>208</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67</v>
      </c>
      <c r="Z51" s="1740"/>
      <c r="AA51" s="1465" t="s">
        <v>67</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67</v>
      </c>
      <c r="AR51" s="1740"/>
      <c r="AS51" s="1465" t="s">
        <v>67</v>
      </c>
      <c r="AT51" s="1354"/>
      <c r="AU51" s="2259" t="s">
        <v>485</v>
      </c>
      <c r="AV51" s="517">
        <f>STRCHECKDATE(V54:AT54)</f>
      </c>
      <c r="AW51" s="506"/>
      <c r="AX51" s="506" t="str">
        <f>IF(T51="","",T51)</f>
        <v/>
      </c>
      <c r="AY51" s="506"/>
      <c r="AZ51" s="506"/>
      <c r="BA51" s="1161">
        <v>21</v>
      </c>
    </row>
    <row customHeight="1" ht="11.25">
      <c r="A52" s="1369" t="s">
        <v>205</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470</v>
      </c>
      <c r="AN52" s="1399"/>
      <c r="AO52" s="1502"/>
      <c r="AP52" s="1399"/>
      <c r="AQ52" s="1399"/>
      <c r="AR52" s="1399"/>
      <c r="AS52" s="1399"/>
      <c r="AT52" s="1396"/>
      <c r="AU52" s="2260"/>
      <c r="AW52" s="506"/>
      <c r="AX52" s="506"/>
      <c r="AY52" s="506"/>
      <c r="AZ52" s="506"/>
      <c r="BA52" s="1161">
        <v>11</v>
      </c>
    </row>
    <row customHeight="1" ht="11.25">
      <c r="A53" s="1369" t="s">
        <v>205</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471</v>
      </c>
      <c r="AJ53" s="1399"/>
      <c r="AK53" s="1399"/>
      <c r="AL53" s="1399"/>
      <c r="AM53" s="1399"/>
      <c r="AN53" s="1399"/>
      <c r="AO53" s="1502"/>
      <c r="AP53" s="1399"/>
      <c r="AQ53" s="1399"/>
      <c r="AR53" s="1399"/>
      <c r="AS53" s="1399"/>
      <c r="AT53" s="1396"/>
      <c r="AU53" s="2260"/>
      <c r="AW53" s="506"/>
      <c r="AX53" s="506"/>
      <c r="AY53" s="506"/>
      <c r="AZ53" s="506"/>
      <c r="BA53" s="1161">
        <v>11</v>
      </c>
    </row>
    <row customHeight="1" ht="11.25">
      <c r="A54" s="1369" t="s">
        <v>205</v>
      </c>
      <c r="B54" s="1369" t="s">
        <v>206</v>
      </c>
      <c r="C54" s="1369" t="s">
        <v>207</v>
      </c>
      <c r="D54" s="1369" t="s">
        <v>208</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472</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25">
      <c r="A55" s="1369" t="s">
        <v>205</v>
      </c>
      <c r="B55" s="1369" t="s">
        <v>206</v>
      </c>
      <c r="C55" s="1369" t="s">
        <v>207</v>
      </c>
      <c r="D55" s="1369" t="s">
        <v>208</v>
      </c>
      <c r="E55" s="2265"/>
      <c r="F55" s="2265"/>
      <c r="G55" s="2265"/>
      <c r="H55" s="2265"/>
      <c r="I55" s="2292"/>
      <c r="J55" s="2262"/>
      <c r="K55" s="1369"/>
      <c r="L55" s="1370"/>
      <c r="P55" s="2263"/>
      <c r="Q55" s="2263"/>
      <c r="R55" s="362"/>
      <c r="S55" s="1284"/>
      <c r="T55" s="293" t="s">
        <v>473</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0.75">
      <c r="A56" s="1349" t="s">
        <v>205</v>
      </c>
      <c r="B56" s="1349" t="s">
        <v>206</v>
      </c>
      <c r="C56" s="1349" t="s">
        <v>207</v>
      </c>
      <c r="D56" s="1349" t="s">
        <v>208</v>
      </c>
      <c r="E56" s="2265"/>
      <c r="F56" s="2265"/>
      <c r="G56" s="2265"/>
      <c r="H56" s="2265"/>
      <c r="I56" s="2262"/>
      <c r="J56" s="1349"/>
      <c r="K56" s="1349"/>
      <c r="L56" s="1352"/>
      <c r="M56" s="516"/>
      <c r="N56" s="516"/>
      <c r="O56" s="516"/>
      <c r="P56" s="2263"/>
      <c r="Q56" s="1337"/>
      <c r="R56" s="362"/>
      <c r="S56" s="1392"/>
      <c r="T56" s="1393" t="s">
        <v>417</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0.75">
      <c r="A57" s="1349" t="s">
        <v>205</v>
      </c>
      <c r="B57" s="1349" t="s">
        <v>206</v>
      </c>
      <c r="C57" s="1349" t="s">
        <v>207</v>
      </c>
      <c r="D57" s="1349" t="s">
        <v>208</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0.75">
      <c r="A58" s="1349" t="s">
        <v>205</v>
      </c>
      <c r="B58" s="1349" t="s">
        <v>206</v>
      </c>
      <c r="C58" s="1349" t="s">
        <v>207</v>
      </c>
      <c r="D58" s="1320"/>
      <c r="E58" s="2265"/>
      <c r="F58" s="2265"/>
      <c r="G58" s="2264"/>
      <c r="H58" s="1320"/>
      <c r="I58" s="1320"/>
      <c r="J58" s="1320"/>
      <c r="K58" s="1320"/>
      <c r="L58" s="1345"/>
      <c r="M58" s="1321"/>
      <c r="N58" s="1321"/>
      <c r="P58" s="1322"/>
      <c r="Q58" s="1323"/>
      <c r="R58" s="1322"/>
      <c r="S58" s="1328"/>
      <c r="T58" s="1331" t="s">
        <v>169</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0.75">
      <c r="A59" s="1349" t="s">
        <v>205</v>
      </c>
      <c r="B59" s="1349" t="s">
        <v>206</v>
      </c>
      <c r="C59" s="1320"/>
      <c r="D59" s="1320"/>
      <c r="E59" s="2265"/>
      <c r="F59" s="2264"/>
      <c r="G59" s="1320"/>
      <c r="H59" s="1320"/>
      <c r="I59" s="1320"/>
      <c r="J59" s="1320"/>
      <c r="K59" s="1320"/>
      <c r="L59" s="1345"/>
      <c r="M59" s="1327"/>
      <c r="N59" s="1327"/>
      <c r="P59" s="1322"/>
      <c r="Q59" s="1323"/>
      <c r="R59" s="1322"/>
      <c r="S59" s="1328"/>
      <c r="T59" s="1331" t="s">
        <v>170</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0.75">
      <c r="A60" s="1349" t="s">
        <v>205</v>
      </c>
      <c r="B60" s="1349"/>
      <c r="C60" s="1349"/>
      <c r="D60" s="1349"/>
      <c r="E60" s="2265"/>
      <c r="F60" s="1349"/>
      <c r="G60" s="1349"/>
      <c r="H60" s="1349"/>
      <c r="I60" s="1349"/>
      <c r="J60" s="1349"/>
      <c r="K60" s="1349"/>
      <c r="L60" s="1352"/>
      <c r="M60" s="1327"/>
      <c r="N60" s="1327"/>
      <c r="O60" s="524"/>
      <c r="P60" s="386"/>
      <c r="Q60" s="1350"/>
      <c r="R60" s="386"/>
      <c r="S60" s="1328"/>
      <c r="T60" s="1331" t="s">
        <v>171</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0.75">
      <c r="A61" s="1349" t="s">
        <v>205</v>
      </c>
      <c r="B61" s="1349"/>
      <c r="C61" s="1349"/>
      <c r="D61" s="1349"/>
      <c r="E61" s="2264"/>
      <c r="F61" s="1349"/>
      <c r="G61" s="1349"/>
      <c r="H61" s="1349"/>
      <c r="I61" s="1349"/>
      <c r="J61" s="1349"/>
      <c r="K61" s="1349"/>
      <c r="L61" s="1352"/>
      <c r="M61" s="1327"/>
      <c r="N61" s="1327"/>
      <c r="O61" s="524"/>
      <c r="P61" s="386"/>
      <c r="Q61" s="1350"/>
      <c r="R61" s="386"/>
      <c r="S61" s="1328"/>
      <c r="T61" s="1331" t="s">
        <v>171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0.75">
      <c r="A62" s="1320"/>
      <c r="B62" s="1320"/>
      <c r="C62" s="1320"/>
      <c r="D62" s="1320"/>
      <c r="E62" s="1349"/>
      <c r="F62" s="1320"/>
      <c r="G62" s="1320"/>
      <c r="H62" s="1320"/>
      <c r="I62" s="1320"/>
      <c r="J62" s="1320"/>
      <c r="K62" s="1320"/>
      <c r="L62" s="1345"/>
      <c r="M62" s="1327"/>
      <c r="N62" s="1327"/>
      <c r="P62" s="1322"/>
      <c r="Q62" s="1323"/>
      <c r="R62" s="1322"/>
      <c r="S62" s="1328"/>
      <c r="T62" s="1331" t="s">
        <v>172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25">
      <c r="M63" s="1166"/>
      <c r="N63" s="1166"/>
      <c r="O63" s="543"/>
      <c r="P63" s="1166"/>
      <c r="Q63" s="1166"/>
      <c r="R63" s="1161"/>
      <c r="S63" s="1161"/>
      <c r="AV63" s="1161"/>
      <c r="AW63" s="1161"/>
      <c r="AX63" s="1161"/>
      <c r="AY63" s="1161"/>
      <c r="AZ63" s="1161"/>
      <c r="BA63" s="1161">
        <v>11</v>
      </c>
    </row>
    <row customHeight="1" ht="20.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5">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20.2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5">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5">
      <c r="O69" s="543"/>
      <c r="BA69" s="1161">
        <v>14</v>
      </c>
    </row>
    <row customHeight="1" ht="22.5" hidden="1">
      <c r="A70" s="1166" t="s">
        <v>83</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4AB9-8801-DEA1-0E6B-0.7EFEB1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488</v>
      </c>
      <c r="U5" s="306"/>
      <c r="V5" s="2356"/>
      <c r="W5" s="2357"/>
      <c r="X5" s="2357"/>
      <c r="Y5" s="2357"/>
      <c r="Z5" s="2357"/>
      <c r="AA5" s="2357"/>
      <c r="AB5" s="2358"/>
      <c r="AC5" s="2359"/>
      <c r="AD5" s="2360"/>
      <c r="AE5" s="2360"/>
      <c r="AF5" s="2360"/>
      <c r="AG5" s="2360"/>
      <c r="AH5" s="2360"/>
      <c r="AI5" s="2360"/>
      <c r="AJ5" s="2361"/>
      <c r="AK5" s="1264" t="s">
        <v>489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31">
        <f>$J6</f>
      </c>
      <c r="T6" s="292" t="s">
        <v>412</v>
      </c>
      <c r="U6" s="306"/>
      <c r="V6" s="2251"/>
      <c r="W6" s="2252"/>
      <c r="X6" s="2252"/>
      <c r="Y6" s="2252"/>
      <c r="Z6" s="2252"/>
      <c r="AA6" s="2252"/>
      <c r="AB6" s="2253"/>
      <c r="AC6" s="2251"/>
      <c r="AD6" s="2252"/>
      <c r="AE6" s="2252"/>
      <c r="AF6" s="2252"/>
      <c r="AG6" s="2252"/>
      <c r="AH6" s="2252"/>
      <c r="AI6" s="2252"/>
      <c r="AJ6" s="2253"/>
      <c r="AK6" s="1313" t="s">
        <v>490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373"/>
      <c r="X9" s="373"/>
      <c r="Y9" s="373"/>
      <c r="Z9" s="373"/>
      <c r="AA9" s="373"/>
      <c r="AB9" s="373"/>
      <c r="AC9" s="373"/>
      <c r="AD9" s="373"/>
      <c r="AE9" s="373"/>
      <c r="AF9" s="373"/>
      <c r="AG9" s="373"/>
      <c r="AH9" s="373"/>
      <c r="AI9" s="373"/>
      <c r="AJ9" s="373"/>
      <c r="AK9" s="1264" t="s">
        <v>492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332"/>
      <c r="AC29" s="2257" t="str">
        <f>IF(TITLE_NUMBER_PR_CHANGE="",IF(TITLE_NUMBER_PR="","",TITLE_NUMBER_PR),TITLE_NUMBER_PR_CHANGE)</f>
        <v>1191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332"/>
      <c r="AC33" s="2257" t="str">
        <f>IF(TITLE_NUMBER_PR_CHANGE="",IF(TITLE_NUMBER_PR="","",TITLE_NUMBER_PR),TITLE_NUMBER_PR_CHANGE)</f>
        <v>1191</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5">
      <c r="Q37" s="382"/>
      <c r="R37" s="382"/>
      <c r="S37" s="2279" t="s">
        <v>89</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6">
      <c r="Q38" s="382"/>
      <c r="R38" s="382"/>
      <c r="S38" s="2279"/>
      <c r="T38" s="2215"/>
      <c r="U38" s="1037"/>
      <c r="V38" s="1358" t="s">
        <v>494</v>
      </c>
      <c r="W38" s="2268" t="s">
        <v>437</v>
      </c>
      <c r="X38" s="2269"/>
      <c r="Y38" s="2268" t="s">
        <v>438</v>
      </c>
      <c r="Z38" s="2275"/>
      <c r="AA38" s="2269"/>
      <c r="AB38" s="2284"/>
      <c r="AC38" s="1358" t="s">
        <v>494</v>
      </c>
      <c r="AD38" s="2268" t="s">
        <v>437</v>
      </c>
      <c r="AE38" s="2269"/>
      <c r="AF38" s="2268" t="s">
        <v>438</v>
      </c>
      <c r="AG38" s="2275"/>
      <c r="AH38" s="2269"/>
      <c r="AI38" s="2284"/>
      <c r="AJ38" s="2287"/>
      <c r="AK38" s="2133"/>
      <c r="AQ38" s="1161">
        <v>34</v>
      </c>
    </row>
    <row customHeight="1" ht="36">
      <c r="A39" s="1376"/>
      <c r="B39" s="1376" t="s">
        <v>136</v>
      </c>
      <c r="C39" s="1376" t="s">
        <v>137</v>
      </c>
      <c r="D39" s="1376" t="s">
        <v>138</v>
      </c>
      <c r="E39" s="1370" t="s">
        <v>439</v>
      </c>
      <c r="F39" s="1370" t="s">
        <v>440</v>
      </c>
      <c r="G39" s="1370" t="s">
        <v>441</v>
      </c>
      <c r="H39" s="1370"/>
      <c r="I39" s="1370" t="s">
        <v>495</v>
      </c>
      <c r="J39" s="1370" t="s">
        <v>444</v>
      </c>
      <c r="K39" s="1370" t="s">
        <v>496</v>
      </c>
      <c r="L39" s="1370" t="s">
        <v>420</v>
      </c>
      <c r="Q39" s="382"/>
      <c r="R39" s="382"/>
      <c r="S39" s="2279"/>
      <c r="T39" s="2215"/>
      <c r="U39" s="308"/>
      <c r="V39" s="1358" t="s">
        <v>497</v>
      </c>
      <c r="W39" s="1228" t="s">
        <v>498</v>
      </c>
      <c r="X39" s="1228" t="s">
        <v>499</v>
      </c>
      <c r="Y39" s="1363" t="s">
        <v>448</v>
      </c>
      <c r="Z39" s="2276" t="s">
        <v>449</v>
      </c>
      <c r="AA39" s="2277"/>
      <c r="AB39" s="2285"/>
      <c r="AC39" s="1358" t="s">
        <v>497</v>
      </c>
      <c r="AD39" s="1228" t="s">
        <v>498</v>
      </c>
      <c r="AE39" s="1228" t="s">
        <v>499</v>
      </c>
      <c r="AF39" s="1363" t="s">
        <v>448</v>
      </c>
      <c r="AG39" s="2276" t="s">
        <v>449</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231</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231</v>
      </c>
      <c r="B42" s="1369" t="s">
        <v>232</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231</v>
      </c>
      <c r="B43" s="1369" t="s">
        <v>232</v>
      </c>
      <c r="C43" s="1369" t="s">
        <v>233</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487</v>
      </c>
      <c r="AM43" s="506"/>
      <c r="AN43" s="506" t="str">
        <f>IF(T43="","",T43)</f>
        <v>Наименование централизованной системы холодного водоснабжения</v>
      </c>
      <c r="AO43" s="506"/>
      <c r="AP43" s="506"/>
      <c r="AQ43" s="1161">
        <v>23</v>
      </c>
    </row>
    <row customHeight="1" ht="24">
      <c r="A44" s="1369" t="s">
        <v>231</v>
      </c>
      <c r="B44" s="1369" t="s">
        <v>232</v>
      </c>
      <c r="C44" s="1369" t="s">
        <v>233</v>
      </c>
      <c r="D44" s="1369" t="s">
        <v>500</v>
      </c>
      <c r="E44" s="2265"/>
      <c r="F44" s="2265"/>
      <c r="G44" s="2265"/>
      <c r="H44" s="2265"/>
      <c r="I44" s="2262" t="str">
        <f>S43&amp;".1"</f>
        <v>...1</v>
      </c>
      <c r="J44" s="1369"/>
      <c r="K44" s="1369"/>
      <c r="L44" s="1370"/>
      <c r="P44" s="2263">
        <v>1</v>
      </c>
      <c r="Q44" s="1360"/>
      <c r="R44" s="362"/>
      <c r="S44" s="1364" t="str">
        <f>$I44</f>
        <v>...1</v>
      </c>
      <c r="T44" s="291" t="s">
        <v>488</v>
      </c>
      <c r="U44" s="306"/>
      <c r="V44" s="2356"/>
      <c r="W44" s="2357"/>
      <c r="X44" s="2357"/>
      <c r="Y44" s="2357"/>
      <c r="Z44" s="2357"/>
      <c r="AA44" s="2357"/>
      <c r="AB44" s="2358"/>
      <c r="AC44" s="2359"/>
      <c r="AD44" s="2360"/>
      <c r="AE44" s="2360"/>
      <c r="AF44" s="2360"/>
      <c r="AG44" s="2360"/>
      <c r="AH44" s="2360"/>
      <c r="AI44" s="2360"/>
      <c r="AJ44" s="2361"/>
      <c r="AK44" s="1264" t="s">
        <v>489</v>
      </c>
      <c r="AM44" s="506"/>
      <c r="AN44" s="506" t="str">
        <f>IF(T44="","",T44)</f>
        <v>Наименование признака дифференциации</v>
      </c>
      <c r="AO44" s="506"/>
      <c r="AP44" s="506"/>
      <c r="AQ44" s="1161">
        <v>23</v>
      </c>
    </row>
    <row customHeight="1" ht="24">
      <c r="A45" s="1369" t="s">
        <v>231</v>
      </c>
      <c r="B45" s="1369" t="s">
        <v>232</v>
      </c>
      <c r="C45" s="1369" t="s">
        <v>233</v>
      </c>
      <c r="D45" s="1369" t="s">
        <v>500</v>
      </c>
      <c r="E45" s="2265"/>
      <c r="F45" s="2265"/>
      <c r="G45" s="2265"/>
      <c r="H45" s="2265"/>
      <c r="I45" s="2292"/>
      <c r="J45" s="2262" t="str">
        <f>I44&amp;".1"</f>
        <v>...1.1</v>
      </c>
      <c r="K45" s="1369"/>
      <c r="L45" s="1370" t="s">
        <v>411</v>
      </c>
      <c r="P45" s="2263"/>
      <c r="Q45" s="2263">
        <v>1</v>
      </c>
      <c r="R45" s="363"/>
      <c r="S45" s="1364" t="str">
        <f>$J45</f>
        <v>...1.1</v>
      </c>
      <c r="T45" s="292" t="s">
        <v>412</v>
      </c>
      <c r="U45" s="306"/>
      <c r="V45" s="2251"/>
      <c r="W45" s="2252"/>
      <c r="X45" s="2252"/>
      <c r="Y45" s="2252"/>
      <c r="Z45" s="2252"/>
      <c r="AA45" s="2252"/>
      <c r="AB45" s="2253"/>
      <c r="AC45" s="2251"/>
      <c r="AD45" s="2252"/>
      <c r="AE45" s="2252"/>
      <c r="AF45" s="2252"/>
      <c r="AG45" s="2252"/>
      <c r="AH45" s="2252"/>
      <c r="AI45" s="2252"/>
      <c r="AJ45" s="2253"/>
      <c r="AK45" s="1313" t="s">
        <v>490</v>
      </c>
      <c r="AM45" s="506"/>
      <c r="AN45" s="506" t="str">
        <f>IF(T45="","",T45)</f>
        <v>Группа потребителей</v>
      </c>
      <c r="AO45" s="506"/>
      <c r="AP45" s="506"/>
      <c r="AQ45" s="1161">
        <v>23</v>
      </c>
    </row>
    <row customHeight="1" ht="24">
      <c r="A46" s="1369" t="s">
        <v>231</v>
      </c>
      <c r="B46" s="1369" t="s">
        <v>232</v>
      </c>
      <c r="C46" s="1369" t="s">
        <v>233</v>
      </c>
      <c r="D46" s="1369" t="s">
        <v>500</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231</v>
      </c>
      <c r="B47" s="1369" t="s">
        <v>232</v>
      </c>
      <c r="C47" s="1369" t="s">
        <v>233</v>
      </c>
      <c r="D47" s="1369" t="s">
        <v>500</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231</v>
      </c>
      <c r="B48" s="1369" t="s">
        <v>232</v>
      </c>
      <c r="C48" s="1369" t="s">
        <v>233</v>
      </c>
      <c r="D48" s="1369" t="s">
        <v>500</v>
      </c>
      <c r="E48" s="2265"/>
      <c r="F48" s="2265"/>
      <c r="G48" s="2265"/>
      <c r="H48" s="2265"/>
      <c r="I48" s="2292"/>
      <c r="J48" s="2262"/>
      <c r="K48" s="1369"/>
      <c r="L48" s="1370"/>
      <c r="P48" s="2263"/>
      <c r="Q48" s="2263"/>
      <c r="R48" s="362"/>
      <c r="S48" s="1284"/>
      <c r="T48" s="293" t="s">
        <v>491</v>
      </c>
      <c r="U48" s="373"/>
      <c r="V48" s="373"/>
      <c r="W48" s="373"/>
      <c r="X48" s="373"/>
      <c r="Y48" s="373"/>
      <c r="Z48" s="373"/>
      <c r="AA48" s="373"/>
      <c r="AB48" s="373"/>
      <c r="AC48" s="373"/>
      <c r="AD48" s="373"/>
      <c r="AE48" s="373"/>
      <c r="AF48" s="373"/>
      <c r="AG48" s="373"/>
      <c r="AH48" s="373"/>
      <c r="AI48" s="373"/>
      <c r="AJ48" s="373"/>
      <c r="AK48" s="1264" t="s">
        <v>492</v>
      </c>
      <c r="AM48" s="506"/>
      <c r="AN48" s="506" t="str">
        <f>IF(T48="","",T48)</f>
        <v>Добавить значение признака дифференциации</v>
      </c>
      <c r="AO48" s="506"/>
      <c r="AP48" s="506"/>
      <c r="AQ48" s="1161">
        <v>20</v>
      </c>
    </row>
    <row customHeight="1" ht="21.75">
      <c r="A49" s="1369" t="s">
        <v>231</v>
      </c>
      <c r="B49" s="1369" t="s">
        <v>232</v>
      </c>
      <c r="C49" s="1369" t="s">
        <v>233</v>
      </c>
      <c r="D49" s="1369" t="s">
        <v>500</v>
      </c>
      <c r="E49" s="2265"/>
      <c r="F49" s="2265"/>
      <c r="G49" s="2265"/>
      <c r="H49" s="2265"/>
      <c r="I49" s="2262"/>
      <c r="J49" s="1369"/>
      <c r="K49" s="1369"/>
      <c r="L49" s="1370"/>
      <c r="P49" s="2263"/>
      <c r="Q49" s="1360"/>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231</v>
      </c>
      <c r="B50" s="1369" t="s">
        <v>232</v>
      </c>
      <c r="C50" s="1369" t="s">
        <v>233</v>
      </c>
      <c r="D50" s="1369" t="s">
        <v>500</v>
      </c>
      <c r="E50" s="2265"/>
      <c r="F50" s="2265"/>
      <c r="G50" s="2265"/>
      <c r="H50" s="2264"/>
      <c r="I50" s="1369"/>
      <c r="J50" s="1369"/>
      <c r="K50" s="1369"/>
      <c r="L50" s="1370"/>
      <c r="M50" s="1371"/>
      <c r="N50" s="1371"/>
      <c r="O50" s="543"/>
      <c r="P50" s="366"/>
      <c r="Q50" s="381"/>
      <c r="R50" s="361"/>
      <c r="S50" s="1284"/>
      <c r="T50" s="378" t="s">
        <v>493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231</v>
      </c>
      <c r="B51" s="1349" t="s">
        <v>232</v>
      </c>
      <c r="C51" s="1320"/>
      <c r="D51" s="1320"/>
      <c r="E51" s="2265"/>
      <c r="F51" s="2264"/>
      <c r="G51" s="1320"/>
      <c r="H51" s="1320"/>
      <c r="I51" s="1320"/>
      <c r="J51" s="1320"/>
      <c r="K51" s="1320"/>
      <c r="L51" s="1432"/>
      <c r="M51" s="1327"/>
      <c r="N51" s="1327"/>
      <c r="P51" s="1322"/>
      <c r="Q51" s="1323"/>
      <c r="R51" s="1322"/>
      <c r="S51" s="1328"/>
      <c r="T51" s="1331" t="s">
        <v>170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231</v>
      </c>
      <c r="B52" s="1349"/>
      <c r="C52" s="1349"/>
      <c r="D52" s="1349"/>
      <c r="E52" s="2264"/>
      <c r="F52" s="1349"/>
      <c r="G52" s="1349"/>
      <c r="H52" s="1349"/>
      <c r="I52" s="1349"/>
      <c r="J52" s="1349"/>
      <c r="K52" s="1349"/>
      <c r="L52" s="1352"/>
      <c r="M52" s="1327"/>
      <c r="N52" s="1327"/>
      <c r="O52" s="524"/>
      <c r="P52" s="386"/>
      <c r="Q52" s="1350"/>
      <c r="R52" s="386"/>
      <c r="S52" s="1328"/>
      <c r="T52" s="1331" t="s">
        <v>171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172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0AE25-76D2-D52D-0ECD-0.F857BD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488</v>
      </c>
      <c r="U5" s="306"/>
      <c r="V5" s="2356"/>
      <c r="W5" s="2357"/>
      <c r="X5" s="2357"/>
      <c r="Y5" s="2357"/>
      <c r="Z5" s="2357"/>
      <c r="AA5" s="2357"/>
      <c r="AB5" s="2358"/>
      <c r="AC5" s="2359"/>
      <c r="AD5" s="2360"/>
      <c r="AE5" s="2360"/>
      <c r="AF5" s="2360"/>
      <c r="AG5" s="2360"/>
      <c r="AH5" s="2360"/>
      <c r="AI5" s="2360"/>
      <c r="AJ5" s="2361"/>
      <c r="AK5" s="1264" t="s">
        <v>489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63">
        <f>$J6</f>
      </c>
      <c r="T6" s="292" t="s">
        <v>412</v>
      </c>
      <c r="U6" s="306"/>
      <c r="V6" s="2251"/>
      <c r="W6" s="2252"/>
      <c r="X6" s="2252"/>
      <c r="Y6" s="2252"/>
      <c r="Z6" s="2252"/>
      <c r="AA6" s="2252"/>
      <c r="AB6" s="2253"/>
      <c r="AC6" s="2251"/>
      <c r="AD6" s="2252"/>
      <c r="AE6" s="2252"/>
      <c r="AF6" s="2252"/>
      <c r="AG6" s="2252"/>
      <c r="AH6" s="2252"/>
      <c r="AI6" s="2252"/>
      <c r="AJ6" s="2253"/>
      <c r="AK6" s="1313" t="s">
        <v>490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373"/>
      <c r="X9" s="373"/>
      <c r="Y9" s="373"/>
      <c r="Z9" s="373"/>
      <c r="AA9" s="373"/>
      <c r="AB9" s="373"/>
      <c r="AC9" s="373"/>
      <c r="AD9" s="373"/>
      <c r="AE9" s="373"/>
      <c r="AF9" s="373"/>
      <c r="AG9" s="373"/>
      <c r="AH9" s="373"/>
      <c r="AI9" s="373"/>
      <c r="AJ9" s="373"/>
      <c r="AK9" s="1264" t="s">
        <v>492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332"/>
      <c r="AC29" s="2257" t="str">
        <f>IF(TITLE_NUMBER_PR_CHANGE="",IF(TITLE_NUMBER_PR="","",TITLE_NUMBER_PR),TITLE_NUMBER_PR_CHANGE)</f>
        <v>1191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332"/>
      <c r="AC33" s="2257" t="str">
        <f>IF(TITLE_NUMBER_PR_CHANGE="",IF(TITLE_NUMBER_PR="","",TITLE_NUMBER_PR),TITLE_NUMBER_PR_CHANGE)</f>
        <v>1191</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5">
      <c r="Q37" s="382"/>
      <c r="R37" s="382"/>
      <c r="S37" s="2279" t="s">
        <v>89</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6">
      <c r="Q38" s="382"/>
      <c r="R38" s="382"/>
      <c r="S38" s="2279"/>
      <c r="T38" s="2215"/>
      <c r="U38" s="1037"/>
      <c r="V38" s="1458" t="s">
        <v>494</v>
      </c>
      <c r="W38" s="2268" t="s">
        <v>437</v>
      </c>
      <c r="X38" s="2269"/>
      <c r="Y38" s="2268" t="s">
        <v>438</v>
      </c>
      <c r="Z38" s="2275"/>
      <c r="AA38" s="2269"/>
      <c r="AB38" s="2284"/>
      <c r="AC38" s="1458" t="s">
        <v>494</v>
      </c>
      <c r="AD38" s="2268" t="s">
        <v>437</v>
      </c>
      <c r="AE38" s="2269"/>
      <c r="AF38" s="2268" t="s">
        <v>438</v>
      </c>
      <c r="AG38" s="2275"/>
      <c r="AH38" s="2269"/>
      <c r="AI38" s="2284"/>
      <c r="AJ38" s="2287"/>
      <c r="AK38" s="2133"/>
      <c r="AQ38" s="1161">
        <v>34</v>
      </c>
    </row>
    <row customHeight="1" ht="36">
      <c r="A39" s="1376"/>
      <c r="B39" s="1376" t="s">
        <v>136</v>
      </c>
      <c r="C39" s="1376" t="s">
        <v>137</v>
      </c>
      <c r="D39" s="1376" t="s">
        <v>138</v>
      </c>
      <c r="E39" s="1370" t="s">
        <v>439</v>
      </c>
      <c r="F39" s="1370" t="s">
        <v>440</v>
      </c>
      <c r="G39" s="1370" t="s">
        <v>441</v>
      </c>
      <c r="H39" s="1370"/>
      <c r="I39" s="1370" t="s">
        <v>495</v>
      </c>
      <c r="J39" s="1370" t="s">
        <v>444</v>
      </c>
      <c r="K39" s="1370" t="s">
        <v>496</v>
      </c>
      <c r="L39" s="1370" t="s">
        <v>420</v>
      </c>
      <c r="Q39" s="382"/>
      <c r="R39" s="382"/>
      <c r="S39" s="2279"/>
      <c r="T39" s="2215"/>
      <c r="U39" s="308"/>
      <c r="V39" s="1458" t="s">
        <v>497</v>
      </c>
      <c r="W39" s="1228" t="s">
        <v>498</v>
      </c>
      <c r="X39" s="1228" t="s">
        <v>499</v>
      </c>
      <c r="Y39" s="1461" t="s">
        <v>448</v>
      </c>
      <c r="Z39" s="2276" t="s">
        <v>449</v>
      </c>
      <c r="AA39" s="2277"/>
      <c r="AB39" s="2285"/>
      <c r="AC39" s="1458" t="s">
        <v>497</v>
      </c>
      <c r="AD39" s="1228" t="s">
        <v>498</v>
      </c>
      <c r="AE39" s="1228" t="s">
        <v>499</v>
      </c>
      <c r="AF39" s="1461" t="s">
        <v>448</v>
      </c>
      <c r="AG39" s="2276" t="s">
        <v>449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236</v>
      </c>
      <c r="B42" s="1369" t="s">
        <v>237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236</v>
      </c>
      <c r="B43" s="1369" t="s">
        <v>237</v>
      </c>
      <c r="C43" s="1369" t="s">
        <v>238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487</v>
      </c>
      <c r="AM43" s="506"/>
      <c r="AN43" s="506" t="str">
        <f>IF(T43="","",T43)</f>
        <v>Наименование централизованной системы холодного водоснабжения</v>
      </c>
      <c r="AO43" s="506"/>
      <c r="AP43" s="506"/>
      <c r="AQ43" s="1161">
        <v>23</v>
      </c>
    </row>
    <row customHeight="1" ht="24">
      <c r="A44" s="1369" t="s">
        <v>236</v>
      </c>
      <c r="B44" s="1369" t="s">
        <v>237</v>
      </c>
      <c r="C44" s="1369" t="s">
        <v>238</v>
      </c>
      <c r="D44" s="1369" t="s">
        <v>501</v>
      </c>
      <c r="E44" s="2265"/>
      <c r="F44" s="2265"/>
      <c r="G44" s="2265"/>
      <c r="H44" s="2265"/>
      <c r="I44" s="2262" t="str">
        <f>S43&amp;".1"</f>
        <v>...1</v>
      </c>
      <c r="J44" s="1369"/>
      <c r="K44" s="1369"/>
      <c r="L44" s="1370"/>
      <c r="P44" s="2263">
        <v>1</v>
      </c>
      <c r="Q44" s="1456"/>
      <c r="R44" s="362"/>
      <c r="S44" s="1463" t="str">
        <f>$I44</f>
        <v>...1</v>
      </c>
      <c r="T44" s="291" t="s">
        <v>488</v>
      </c>
      <c r="U44" s="306"/>
      <c r="V44" s="2356"/>
      <c r="W44" s="2357"/>
      <c r="X44" s="2357"/>
      <c r="Y44" s="2357"/>
      <c r="Z44" s="2357"/>
      <c r="AA44" s="2357"/>
      <c r="AB44" s="2358"/>
      <c r="AC44" s="2359"/>
      <c r="AD44" s="2360"/>
      <c r="AE44" s="2360"/>
      <c r="AF44" s="2360"/>
      <c r="AG44" s="2360"/>
      <c r="AH44" s="2360"/>
      <c r="AI44" s="2360"/>
      <c r="AJ44" s="2361"/>
      <c r="AK44" s="1264" t="s">
        <v>489</v>
      </c>
      <c r="AM44" s="506"/>
      <c r="AN44" s="506" t="str">
        <f>IF(T44="","",T44)</f>
        <v>Наименование признака дифференциации</v>
      </c>
      <c r="AO44" s="506"/>
      <c r="AP44" s="506"/>
      <c r="AQ44" s="1161">
        <v>23</v>
      </c>
    </row>
    <row customHeight="1" ht="24">
      <c r="A45" s="1369" t="s">
        <v>236</v>
      </c>
      <c r="B45" s="1369" t="s">
        <v>237</v>
      </c>
      <c r="C45" s="1369" t="s">
        <v>238</v>
      </c>
      <c r="D45" s="1369" t="s">
        <v>501</v>
      </c>
      <c r="E45" s="2265"/>
      <c r="F45" s="2265"/>
      <c r="G45" s="2265"/>
      <c r="H45" s="2265"/>
      <c r="I45" s="2292"/>
      <c r="J45" s="2262" t="str">
        <f>I44&amp;".1"</f>
        <v>...1.1</v>
      </c>
      <c r="K45" s="1369"/>
      <c r="L45" s="1370" t="s">
        <v>411</v>
      </c>
      <c r="P45" s="2263"/>
      <c r="Q45" s="2263">
        <v>1</v>
      </c>
      <c r="R45" s="363"/>
      <c r="S45" s="1463" t="str">
        <f>$J45</f>
        <v>...1.1</v>
      </c>
      <c r="T45" s="292" t="s">
        <v>412</v>
      </c>
      <c r="U45" s="306"/>
      <c r="V45" s="2251"/>
      <c r="W45" s="2252"/>
      <c r="X45" s="2252"/>
      <c r="Y45" s="2252"/>
      <c r="Z45" s="2252"/>
      <c r="AA45" s="2252"/>
      <c r="AB45" s="2253"/>
      <c r="AC45" s="2251"/>
      <c r="AD45" s="2252"/>
      <c r="AE45" s="2252"/>
      <c r="AF45" s="2252"/>
      <c r="AG45" s="2252"/>
      <c r="AH45" s="2252"/>
      <c r="AI45" s="2252"/>
      <c r="AJ45" s="2253"/>
      <c r="AK45" s="1313" t="s">
        <v>490</v>
      </c>
      <c r="AM45" s="506"/>
      <c r="AN45" s="506" t="str">
        <f>IF(T45="","",T45)</f>
        <v>Группа потребителей</v>
      </c>
      <c r="AO45" s="506"/>
      <c r="AP45" s="506"/>
      <c r="AQ45" s="1161">
        <v>23</v>
      </c>
    </row>
    <row customHeight="1" ht="24">
      <c r="A46" s="1369" t="s">
        <v>236</v>
      </c>
      <c r="B46" s="1369" t="s">
        <v>237</v>
      </c>
      <c r="C46" s="1369" t="s">
        <v>238</v>
      </c>
      <c r="D46" s="1369" t="s">
        <v>501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236</v>
      </c>
      <c r="B47" s="1369" t="s">
        <v>237</v>
      </c>
      <c r="C47" s="1369" t="s">
        <v>238</v>
      </c>
      <c r="D47" s="1369" t="s">
        <v>501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236</v>
      </c>
      <c r="B48" s="1369" t="s">
        <v>237</v>
      </c>
      <c r="C48" s="1369" t="s">
        <v>238</v>
      </c>
      <c r="D48" s="1369" t="s">
        <v>501</v>
      </c>
      <c r="E48" s="2265"/>
      <c r="F48" s="2265"/>
      <c r="G48" s="2265"/>
      <c r="H48" s="2265"/>
      <c r="I48" s="2292"/>
      <c r="J48" s="2262"/>
      <c r="K48" s="1369"/>
      <c r="L48" s="1370"/>
      <c r="P48" s="2263"/>
      <c r="Q48" s="2263"/>
      <c r="R48" s="362"/>
      <c r="S48" s="1284"/>
      <c r="T48" s="293" t="s">
        <v>491</v>
      </c>
      <c r="U48" s="373"/>
      <c r="V48" s="373"/>
      <c r="W48" s="373"/>
      <c r="X48" s="373"/>
      <c r="Y48" s="373"/>
      <c r="Z48" s="373"/>
      <c r="AA48" s="373"/>
      <c r="AB48" s="373"/>
      <c r="AC48" s="373"/>
      <c r="AD48" s="373"/>
      <c r="AE48" s="373"/>
      <c r="AF48" s="373"/>
      <c r="AG48" s="373"/>
      <c r="AH48" s="373"/>
      <c r="AI48" s="373"/>
      <c r="AJ48" s="373"/>
      <c r="AK48" s="1264" t="s">
        <v>492</v>
      </c>
      <c r="AM48" s="506"/>
      <c r="AN48" s="506" t="str">
        <f>IF(T48="","",T48)</f>
        <v>Добавить значение признака дифференциации</v>
      </c>
      <c r="AO48" s="506"/>
      <c r="AP48" s="506"/>
      <c r="AQ48" s="1161">
        <v>20</v>
      </c>
    </row>
    <row customHeight="1" ht="21.75">
      <c r="A49" s="1369" t="s">
        <v>236</v>
      </c>
      <c r="B49" s="1369" t="s">
        <v>237</v>
      </c>
      <c r="C49" s="1369" t="s">
        <v>238</v>
      </c>
      <c r="D49" s="1369" t="s">
        <v>501</v>
      </c>
      <c r="E49" s="2265"/>
      <c r="F49" s="2265"/>
      <c r="G49" s="2265"/>
      <c r="H49" s="2265"/>
      <c r="I49" s="2262"/>
      <c r="J49" s="1369"/>
      <c r="K49" s="1369"/>
      <c r="L49" s="1370"/>
      <c r="P49" s="2263"/>
      <c r="Q49" s="1456"/>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236</v>
      </c>
      <c r="B50" s="1369" t="s">
        <v>237</v>
      </c>
      <c r="C50" s="1369" t="s">
        <v>238</v>
      </c>
      <c r="D50" s="1369" t="s">
        <v>501</v>
      </c>
      <c r="E50" s="2265"/>
      <c r="F50" s="2265"/>
      <c r="G50" s="2265"/>
      <c r="H50" s="2264"/>
      <c r="I50" s="1369"/>
      <c r="J50" s="1369"/>
      <c r="K50" s="1369"/>
      <c r="L50" s="1370"/>
      <c r="M50" s="1371"/>
      <c r="N50" s="1371"/>
      <c r="O50" s="543"/>
      <c r="P50" s="366"/>
      <c r="Q50" s="381"/>
      <c r="R50" s="361"/>
      <c r="S50" s="1284"/>
      <c r="T50" s="378" t="s">
        <v>493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236</v>
      </c>
      <c r="B51" s="1349" t="s">
        <v>237</v>
      </c>
      <c r="C51" s="1320"/>
      <c r="D51" s="1320"/>
      <c r="E51" s="2265"/>
      <c r="F51" s="2264"/>
      <c r="G51" s="1320"/>
      <c r="H51" s="1320"/>
      <c r="I51" s="1320"/>
      <c r="J51" s="1320"/>
      <c r="K51" s="1320"/>
      <c r="L51" s="1464"/>
      <c r="M51" s="1327"/>
      <c r="N51" s="1327"/>
      <c r="P51" s="1322"/>
      <c r="Q51" s="1323"/>
      <c r="R51" s="1322"/>
      <c r="S51" s="1328"/>
      <c r="T51" s="1331" t="s">
        <v>170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236</v>
      </c>
      <c r="B52" s="1349"/>
      <c r="C52" s="1349"/>
      <c r="D52" s="1349"/>
      <c r="E52" s="2264"/>
      <c r="F52" s="1349"/>
      <c r="G52" s="1349"/>
      <c r="H52" s="1349"/>
      <c r="I52" s="1349"/>
      <c r="J52" s="1349"/>
      <c r="K52" s="1349"/>
      <c r="L52" s="1352"/>
      <c r="M52" s="1327"/>
      <c r="N52" s="1327"/>
      <c r="O52" s="524"/>
      <c r="P52" s="386"/>
      <c r="Q52" s="1350"/>
      <c r="R52" s="386"/>
      <c r="S52" s="1328"/>
      <c r="T52" s="1331" t="s">
        <v>171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EFEBF-E72E-B9FE-3384-0.76F5F7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488</v>
      </c>
      <c r="U5" s="306"/>
      <c r="V5" s="2356"/>
      <c r="W5" s="2357"/>
      <c r="X5" s="2357"/>
      <c r="Y5" s="2357"/>
      <c r="Z5" s="2357"/>
      <c r="AA5" s="2357"/>
      <c r="AB5" s="2358"/>
      <c r="AC5" s="2359"/>
      <c r="AD5" s="2360"/>
      <c r="AE5" s="2360"/>
      <c r="AF5" s="2360"/>
      <c r="AG5" s="2360"/>
      <c r="AH5" s="2360"/>
      <c r="AI5" s="2360"/>
      <c r="AJ5" s="2361"/>
      <c r="AK5" s="1264" t="s">
        <v>489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63">
        <f>$J6</f>
      </c>
      <c r="T6" s="292" t="s">
        <v>412</v>
      </c>
      <c r="U6" s="306"/>
      <c r="V6" s="2251"/>
      <c r="W6" s="2252"/>
      <c r="X6" s="2252"/>
      <c r="Y6" s="2252"/>
      <c r="Z6" s="2252"/>
      <c r="AA6" s="2252"/>
      <c r="AB6" s="2253"/>
      <c r="AC6" s="2251"/>
      <c r="AD6" s="2252"/>
      <c r="AE6" s="2252"/>
      <c r="AF6" s="2252"/>
      <c r="AG6" s="2252"/>
      <c r="AH6" s="2252"/>
      <c r="AI6" s="2252"/>
      <c r="AJ6" s="2253"/>
      <c r="AK6" s="1313" t="s">
        <v>490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373"/>
      <c r="X9" s="373"/>
      <c r="Y9" s="373"/>
      <c r="Z9" s="373"/>
      <c r="AA9" s="373"/>
      <c r="AB9" s="373"/>
      <c r="AC9" s="373"/>
      <c r="AD9" s="373"/>
      <c r="AE9" s="373"/>
      <c r="AF9" s="373"/>
      <c r="AG9" s="373"/>
      <c r="AH9" s="373"/>
      <c r="AI9" s="373"/>
      <c r="AJ9" s="373"/>
      <c r="AK9" s="1264" t="s">
        <v>492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332"/>
      <c r="AC29" s="2257" t="str">
        <f>IF(TITLE_NUMBER_PR_CHANGE="",IF(TITLE_NUMBER_PR="","",TITLE_NUMBER_PR),TITLE_NUMBER_PR_CHANGE)</f>
        <v>1191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332"/>
      <c r="AC33" s="2257" t="str">
        <f>IF(TITLE_NUMBER_PR_CHANGE="",IF(TITLE_NUMBER_PR="","",TITLE_NUMBER_PR),TITLE_NUMBER_PR_CHANGE)</f>
        <v>1191</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5">
      <c r="Q37" s="382"/>
      <c r="R37" s="382"/>
      <c r="S37" s="2279" t="s">
        <v>89</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6">
      <c r="Q38" s="382"/>
      <c r="R38" s="382"/>
      <c r="S38" s="2279"/>
      <c r="T38" s="2215"/>
      <c r="U38" s="1037"/>
      <c r="V38" s="1458" t="s">
        <v>494</v>
      </c>
      <c r="W38" s="2268" t="s">
        <v>437</v>
      </c>
      <c r="X38" s="2269"/>
      <c r="Y38" s="2268" t="s">
        <v>438</v>
      </c>
      <c r="Z38" s="2275"/>
      <c r="AA38" s="2269"/>
      <c r="AB38" s="2284"/>
      <c r="AC38" s="1458" t="s">
        <v>494</v>
      </c>
      <c r="AD38" s="2268" t="s">
        <v>437</v>
      </c>
      <c r="AE38" s="2269"/>
      <c r="AF38" s="2268" t="s">
        <v>438</v>
      </c>
      <c r="AG38" s="2275"/>
      <c r="AH38" s="2269"/>
      <c r="AI38" s="2284"/>
      <c r="AJ38" s="2287"/>
      <c r="AK38" s="2133"/>
      <c r="AQ38" s="1161">
        <v>34</v>
      </c>
    </row>
    <row customHeight="1" ht="36">
      <c r="A39" s="1376"/>
      <c r="B39" s="1376" t="s">
        <v>136</v>
      </c>
      <c r="C39" s="1376" t="s">
        <v>137</v>
      </c>
      <c r="D39" s="1376" t="s">
        <v>138</v>
      </c>
      <c r="E39" s="1370" t="s">
        <v>439</v>
      </c>
      <c r="F39" s="1370" t="s">
        <v>440</v>
      </c>
      <c r="G39" s="1370" t="s">
        <v>441</v>
      </c>
      <c r="H39" s="1370"/>
      <c r="I39" s="1370" t="s">
        <v>495</v>
      </c>
      <c r="J39" s="1370" t="s">
        <v>444</v>
      </c>
      <c r="K39" s="1370" t="s">
        <v>496</v>
      </c>
      <c r="L39" s="1370" t="s">
        <v>420</v>
      </c>
      <c r="Q39" s="382"/>
      <c r="R39" s="382"/>
      <c r="S39" s="2279"/>
      <c r="T39" s="2215"/>
      <c r="U39" s="308"/>
      <c r="V39" s="1458" t="s">
        <v>497</v>
      </c>
      <c r="W39" s="1228" t="s">
        <v>498</v>
      </c>
      <c r="X39" s="1228" t="s">
        <v>499</v>
      </c>
      <c r="Y39" s="1461" t="s">
        <v>448</v>
      </c>
      <c r="Z39" s="2276" t="s">
        <v>449</v>
      </c>
      <c r="AA39" s="2277"/>
      <c r="AB39" s="2285"/>
      <c r="AC39" s="1458" t="s">
        <v>497</v>
      </c>
      <c r="AD39" s="1228" t="s">
        <v>498</v>
      </c>
      <c r="AE39" s="1228" t="s">
        <v>499</v>
      </c>
      <c r="AF39" s="1461" t="s">
        <v>448</v>
      </c>
      <c r="AG39" s="2276" t="s">
        <v>449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241</v>
      </c>
      <c r="B42" s="1369" t="s">
        <v>242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241</v>
      </c>
      <c r="B43" s="1369" t="s">
        <v>242</v>
      </c>
      <c r="C43" s="1369" t="s">
        <v>243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487</v>
      </c>
      <c r="AM43" s="506"/>
      <c r="AN43" s="506" t="str">
        <f>IF(T43="","",T43)</f>
        <v>Наименование централизованной системы холодного водоснабжения</v>
      </c>
      <c r="AO43" s="506"/>
      <c r="AP43" s="506"/>
      <c r="AQ43" s="1161">
        <v>23</v>
      </c>
    </row>
    <row customHeight="1" ht="24">
      <c r="A44" s="1369" t="s">
        <v>241</v>
      </c>
      <c r="B44" s="1369" t="s">
        <v>242</v>
      </c>
      <c r="C44" s="1369" t="s">
        <v>243</v>
      </c>
      <c r="D44" s="1369" t="s">
        <v>502</v>
      </c>
      <c r="E44" s="2265"/>
      <c r="F44" s="2265"/>
      <c r="G44" s="2265"/>
      <c r="H44" s="2265"/>
      <c r="I44" s="2262" t="str">
        <f>S43&amp;".1"</f>
        <v>...1</v>
      </c>
      <c r="J44" s="1369"/>
      <c r="K44" s="1369"/>
      <c r="L44" s="1370"/>
      <c r="P44" s="2263">
        <v>1</v>
      </c>
      <c r="Q44" s="1456"/>
      <c r="R44" s="362"/>
      <c r="S44" s="1463" t="str">
        <f>$I44</f>
        <v>...1</v>
      </c>
      <c r="T44" s="291" t="s">
        <v>488</v>
      </c>
      <c r="U44" s="306"/>
      <c r="V44" s="2356"/>
      <c r="W44" s="2357"/>
      <c r="X44" s="2357"/>
      <c r="Y44" s="2357"/>
      <c r="Z44" s="2357"/>
      <c r="AA44" s="2357"/>
      <c r="AB44" s="2358"/>
      <c r="AC44" s="2359"/>
      <c r="AD44" s="2360"/>
      <c r="AE44" s="2360"/>
      <c r="AF44" s="2360"/>
      <c r="AG44" s="2360"/>
      <c r="AH44" s="2360"/>
      <c r="AI44" s="2360"/>
      <c r="AJ44" s="2361"/>
      <c r="AK44" s="1264" t="s">
        <v>489</v>
      </c>
      <c r="AM44" s="506"/>
      <c r="AN44" s="506" t="str">
        <f>IF(T44="","",T44)</f>
        <v>Наименование признака дифференциации</v>
      </c>
      <c r="AO44" s="506"/>
      <c r="AP44" s="506"/>
      <c r="AQ44" s="1161">
        <v>23</v>
      </c>
    </row>
    <row customHeight="1" ht="24">
      <c r="A45" s="1369" t="s">
        <v>241</v>
      </c>
      <c r="B45" s="1369" t="s">
        <v>242</v>
      </c>
      <c r="C45" s="1369" t="s">
        <v>243</v>
      </c>
      <c r="D45" s="1369" t="s">
        <v>502</v>
      </c>
      <c r="E45" s="2265"/>
      <c r="F45" s="2265"/>
      <c r="G45" s="2265"/>
      <c r="H45" s="2265"/>
      <c r="I45" s="2292"/>
      <c r="J45" s="2262" t="str">
        <f>I44&amp;".1"</f>
        <v>...1.1</v>
      </c>
      <c r="K45" s="1369"/>
      <c r="L45" s="1370" t="s">
        <v>411</v>
      </c>
      <c r="P45" s="2263"/>
      <c r="Q45" s="2263">
        <v>1</v>
      </c>
      <c r="R45" s="363"/>
      <c r="S45" s="1463" t="str">
        <f>$J45</f>
        <v>...1.1</v>
      </c>
      <c r="T45" s="292" t="s">
        <v>412</v>
      </c>
      <c r="U45" s="306"/>
      <c r="V45" s="2251"/>
      <c r="W45" s="2252"/>
      <c r="X45" s="2252"/>
      <c r="Y45" s="2252"/>
      <c r="Z45" s="2252"/>
      <c r="AA45" s="2252"/>
      <c r="AB45" s="2253"/>
      <c r="AC45" s="2251"/>
      <c r="AD45" s="2252"/>
      <c r="AE45" s="2252"/>
      <c r="AF45" s="2252"/>
      <c r="AG45" s="2252"/>
      <c r="AH45" s="2252"/>
      <c r="AI45" s="2252"/>
      <c r="AJ45" s="2253"/>
      <c r="AK45" s="1313" t="s">
        <v>490</v>
      </c>
      <c r="AM45" s="506"/>
      <c r="AN45" s="506" t="str">
        <f>IF(T45="","",T45)</f>
        <v>Группа потребителей</v>
      </c>
      <c r="AO45" s="506"/>
      <c r="AP45" s="506"/>
      <c r="AQ45" s="1161">
        <v>23</v>
      </c>
    </row>
    <row customHeight="1" ht="24">
      <c r="A46" s="1369" t="s">
        <v>241</v>
      </c>
      <c r="B46" s="1369" t="s">
        <v>242</v>
      </c>
      <c r="C46" s="1369" t="s">
        <v>243</v>
      </c>
      <c r="D46" s="1369" t="s">
        <v>502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241</v>
      </c>
      <c r="B47" s="1369" t="s">
        <v>242</v>
      </c>
      <c r="C47" s="1369" t="s">
        <v>243</v>
      </c>
      <c r="D47" s="1369" t="s">
        <v>502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241</v>
      </c>
      <c r="B48" s="1369" t="s">
        <v>242</v>
      </c>
      <c r="C48" s="1369" t="s">
        <v>243</v>
      </c>
      <c r="D48" s="1369" t="s">
        <v>502</v>
      </c>
      <c r="E48" s="2265"/>
      <c r="F48" s="2265"/>
      <c r="G48" s="2265"/>
      <c r="H48" s="2265"/>
      <c r="I48" s="2292"/>
      <c r="J48" s="2262"/>
      <c r="K48" s="1369"/>
      <c r="L48" s="1370"/>
      <c r="P48" s="2263"/>
      <c r="Q48" s="2263"/>
      <c r="R48" s="362"/>
      <c r="S48" s="1284"/>
      <c r="T48" s="293" t="s">
        <v>491</v>
      </c>
      <c r="U48" s="373"/>
      <c r="V48" s="373"/>
      <c r="W48" s="373"/>
      <c r="X48" s="373"/>
      <c r="Y48" s="373"/>
      <c r="Z48" s="373"/>
      <c r="AA48" s="373"/>
      <c r="AB48" s="373"/>
      <c r="AC48" s="373"/>
      <c r="AD48" s="373"/>
      <c r="AE48" s="373"/>
      <c r="AF48" s="373"/>
      <c r="AG48" s="373"/>
      <c r="AH48" s="373"/>
      <c r="AI48" s="373"/>
      <c r="AJ48" s="373"/>
      <c r="AK48" s="1264" t="s">
        <v>492</v>
      </c>
      <c r="AM48" s="506"/>
      <c r="AN48" s="506" t="str">
        <f>IF(T48="","",T48)</f>
        <v>Добавить значение признака дифференциации</v>
      </c>
      <c r="AO48" s="506"/>
      <c r="AP48" s="506"/>
      <c r="AQ48" s="1161">
        <v>20</v>
      </c>
    </row>
    <row customHeight="1" ht="21.75">
      <c r="A49" s="1369" t="s">
        <v>241</v>
      </c>
      <c r="B49" s="1369" t="s">
        <v>242</v>
      </c>
      <c r="C49" s="1369" t="s">
        <v>243</v>
      </c>
      <c r="D49" s="1369" t="s">
        <v>502</v>
      </c>
      <c r="E49" s="2265"/>
      <c r="F49" s="2265"/>
      <c r="G49" s="2265"/>
      <c r="H49" s="2265"/>
      <c r="I49" s="2262"/>
      <c r="J49" s="1369"/>
      <c r="K49" s="1369"/>
      <c r="L49" s="1370"/>
      <c r="P49" s="2263"/>
      <c r="Q49" s="1456"/>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241</v>
      </c>
      <c r="B50" s="1369" t="s">
        <v>242</v>
      </c>
      <c r="C50" s="1369" t="s">
        <v>243</v>
      </c>
      <c r="D50" s="1369" t="s">
        <v>502</v>
      </c>
      <c r="E50" s="2265"/>
      <c r="F50" s="2265"/>
      <c r="G50" s="2265"/>
      <c r="H50" s="2264"/>
      <c r="I50" s="1369"/>
      <c r="J50" s="1369"/>
      <c r="K50" s="1369"/>
      <c r="L50" s="1370"/>
      <c r="M50" s="1371"/>
      <c r="N50" s="1371"/>
      <c r="O50" s="543"/>
      <c r="P50" s="366"/>
      <c r="Q50" s="381"/>
      <c r="R50" s="361"/>
      <c r="S50" s="1284"/>
      <c r="T50" s="378" t="s">
        <v>493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241</v>
      </c>
      <c r="B51" s="1349" t="s">
        <v>242</v>
      </c>
      <c r="C51" s="1320"/>
      <c r="D51" s="1320"/>
      <c r="E51" s="2265"/>
      <c r="F51" s="2264"/>
      <c r="G51" s="1320"/>
      <c r="H51" s="1320"/>
      <c r="I51" s="1320"/>
      <c r="J51" s="1320"/>
      <c r="K51" s="1320"/>
      <c r="L51" s="1464"/>
      <c r="M51" s="1327"/>
      <c r="N51" s="1327"/>
      <c r="P51" s="1322"/>
      <c r="Q51" s="1323"/>
      <c r="R51" s="1322"/>
      <c r="S51" s="1328"/>
      <c r="T51" s="1331" t="s">
        <v>170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241</v>
      </c>
      <c r="B52" s="1349"/>
      <c r="C52" s="1349"/>
      <c r="D52" s="1349"/>
      <c r="E52" s="2264"/>
      <c r="F52" s="1349"/>
      <c r="G52" s="1349"/>
      <c r="H52" s="1349"/>
      <c r="I52" s="1349"/>
      <c r="J52" s="1349"/>
      <c r="K52" s="1349"/>
      <c r="L52" s="1352"/>
      <c r="M52" s="1327"/>
      <c r="N52" s="1327"/>
      <c r="O52" s="524"/>
      <c r="P52" s="386"/>
      <c r="Q52" s="1350"/>
      <c r="R52" s="386"/>
      <c r="S52" s="1328"/>
      <c r="T52" s="1331" t="s">
        <v>171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46DC7-2AB5-0EFA-D4EB-0.4FEAEC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488</v>
      </c>
      <c r="U5" s="306"/>
      <c r="V5" s="2356"/>
      <c r="W5" s="2357"/>
      <c r="X5" s="2357"/>
      <c r="Y5" s="2357"/>
      <c r="Z5" s="2357"/>
      <c r="AA5" s="2357"/>
      <c r="AB5" s="2358"/>
      <c r="AC5" s="2359"/>
      <c r="AD5" s="2360"/>
      <c r="AE5" s="2360"/>
      <c r="AF5" s="2360"/>
      <c r="AG5" s="2360"/>
      <c r="AH5" s="2360"/>
      <c r="AI5" s="2360"/>
      <c r="AJ5" s="2361"/>
      <c r="AK5" s="1264" t="s">
        <v>489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63">
        <f>$J6</f>
      </c>
      <c r="T6" s="292" t="s">
        <v>412</v>
      </c>
      <c r="U6" s="306"/>
      <c r="V6" s="2251"/>
      <c r="W6" s="2252"/>
      <c r="X6" s="2252"/>
      <c r="Y6" s="2252"/>
      <c r="Z6" s="2252"/>
      <c r="AA6" s="2252"/>
      <c r="AB6" s="2253"/>
      <c r="AC6" s="2251"/>
      <c r="AD6" s="2252"/>
      <c r="AE6" s="2252"/>
      <c r="AF6" s="2252"/>
      <c r="AG6" s="2252"/>
      <c r="AH6" s="2252"/>
      <c r="AI6" s="2252"/>
      <c r="AJ6" s="2253"/>
      <c r="AK6" s="1313" t="s">
        <v>490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373"/>
      <c r="X9" s="373"/>
      <c r="Y9" s="373"/>
      <c r="Z9" s="373"/>
      <c r="AA9" s="373"/>
      <c r="AB9" s="373"/>
      <c r="AC9" s="373"/>
      <c r="AD9" s="373"/>
      <c r="AE9" s="373"/>
      <c r="AF9" s="373"/>
      <c r="AG9" s="373"/>
      <c r="AH9" s="373"/>
      <c r="AI9" s="373"/>
      <c r="AJ9" s="373"/>
      <c r="AK9" s="1264" t="s">
        <v>492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332"/>
      <c r="AC29" s="2257" t="str">
        <f>IF(TITLE_NUMBER_PR_CHANGE="",IF(TITLE_NUMBER_PR="","",TITLE_NUMBER_PR),TITLE_NUMBER_PR_CHANGE)</f>
        <v>1191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332"/>
      <c r="AC33" s="2257" t="str">
        <f>IF(TITLE_NUMBER_PR_CHANGE="",IF(TITLE_NUMBER_PR="","",TITLE_NUMBER_PR),TITLE_NUMBER_PR_CHANGE)</f>
        <v>1191</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5">
      <c r="Q37" s="382"/>
      <c r="R37" s="382"/>
      <c r="S37" s="2279" t="s">
        <v>89</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6">
      <c r="Q38" s="382"/>
      <c r="R38" s="382"/>
      <c r="S38" s="2279"/>
      <c r="T38" s="2215"/>
      <c r="U38" s="1037"/>
      <c r="V38" s="1458" t="s">
        <v>494</v>
      </c>
      <c r="W38" s="2268" t="s">
        <v>437</v>
      </c>
      <c r="X38" s="2269"/>
      <c r="Y38" s="2268" t="s">
        <v>438</v>
      </c>
      <c r="Z38" s="2275"/>
      <c r="AA38" s="2269"/>
      <c r="AB38" s="2284"/>
      <c r="AC38" s="1458" t="s">
        <v>494</v>
      </c>
      <c r="AD38" s="2268" t="s">
        <v>437</v>
      </c>
      <c r="AE38" s="2269"/>
      <c r="AF38" s="2268" t="s">
        <v>438</v>
      </c>
      <c r="AG38" s="2275"/>
      <c r="AH38" s="2269"/>
      <c r="AI38" s="2284"/>
      <c r="AJ38" s="2287"/>
      <c r="AK38" s="2133"/>
      <c r="AQ38" s="1161">
        <v>34</v>
      </c>
    </row>
    <row customHeight="1" ht="36">
      <c r="A39" s="1376"/>
      <c r="B39" s="1376" t="s">
        <v>136</v>
      </c>
      <c r="C39" s="1376" t="s">
        <v>137</v>
      </c>
      <c r="D39" s="1376" t="s">
        <v>138</v>
      </c>
      <c r="E39" s="1370" t="s">
        <v>439</v>
      </c>
      <c r="F39" s="1370" t="s">
        <v>440</v>
      </c>
      <c r="G39" s="1370" t="s">
        <v>441</v>
      </c>
      <c r="H39" s="1370"/>
      <c r="I39" s="1370" t="s">
        <v>495</v>
      </c>
      <c r="J39" s="1370" t="s">
        <v>444</v>
      </c>
      <c r="K39" s="1370" t="s">
        <v>496</v>
      </c>
      <c r="L39" s="1370" t="s">
        <v>420</v>
      </c>
      <c r="Q39" s="382"/>
      <c r="R39" s="382"/>
      <c r="S39" s="2279"/>
      <c r="T39" s="2215"/>
      <c r="U39" s="308"/>
      <c r="V39" s="1458" t="s">
        <v>497</v>
      </c>
      <c r="W39" s="1228" t="s">
        <v>498</v>
      </c>
      <c r="X39" s="1228" t="s">
        <v>499</v>
      </c>
      <c r="Y39" s="1461" t="s">
        <v>448</v>
      </c>
      <c r="Z39" s="2276" t="s">
        <v>449</v>
      </c>
      <c r="AA39" s="2277"/>
      <c r="AB39" s="2285"/>
      <c r="AC39" s="1458" t="s">
        <v>497</v>
      </c>
      <c r="AD39" s="1228" t="s">
        <v>498</v>
      </c>
      <c r="AE39" s="1228" t="s">
        <v>499</v>
      </c>
      <c r="AF39" s="1461" t="s">
        <v>448</v>
      </c>
      <c r="AG39" s="2276" t="s">
        <v>449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246</v>
      </c>
      <c r="B42" s="1369" t="s">
        <v>247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246</v>
      </c>
      <c r="B43" s="1369" t="s">
        <v>247</v>
      </c>
      <c r="C43" s="1369" t="s">
        <v>248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487</v>
      </c>
      <c r="AM43" s="506"/>
      <c r="AN43" s="506" t="str">
        <f>IF(T43="","",T43)</f>
        <v>Наименование централизованной системы холодного водоснабжения</v>
      </c>
      <c r="AO43" s="506"/>
      <c r="AP43" s="506"/>
      <c r="AQ43" s="1161">
        <v>23</v>
      </c>
    </row>
    <row customHeight="1" ht="24">
      <c r="A44" s="1369" t="s">
        <v>246</v>
      </c>
      <c r="B44" s="1369" t="s">
        <v>247</v>
      </c>
      <c r="C44" s="1369" t="s">
        <v>248</v>
      </c>
      <c r="D44" s="1369" t="s">
        <v>503</v>
      </c>
      <c r="E44" s="2265"/>
      <c r="F44" s="2265"/>
      <c r="G44" s="2265"/>
      <c r="H44" s="2265"/>
      <c r="I44" s="2262" t="str">
        <f>S43&amp;".1"</f>
        <v>...1</v>
      </c>
      <c r="J44" s="1369"/>
      <c r="K44" s="1369"/>
      <c r="L44" s="1370"/>
      <c r="P44" s="2263">
        <v>1</v>
      </c>
      <c r="Q44" s="1456"/>
      <c r="R44" s="362"/>
      <c r="S44" s="1463" t="str">
        <f>$I44</f>
        <v>...1</v>
      </c>
      <c r="T44" s="291" t="s">
        <v>488</v>
      </c>
      <c r="U44" s="306"/>
      <c r="V44" s="2356"/>
      <c r="W44" s="2357"/>
      <c r="X44" s="2357"/>
      <c r="Y44" s="2357"/>
      <c r="Z44" s="2357"/>
      <c r="AA44" s="2357"/>
      <c r="AB44" s="2358"/>
      <c r="AC44" s="2359"/>
      <c r="AD44" s="2360"/>
      <c r="AE44" s="2360"/>
      <c r="AF44" s="2360"/>
      <c r="AG44" s="2360"/>
      <c r="AH44" s="2360"/>
      <c r="AI44" s="2360"/>
      <c r="AJ44" s="2361"/>
      <c r="AK44" s="1264" t="s">
        <v>489</v>
      </c>
      <c r="AM44" s="506"/>
      <c r="AN44" s="506" t="str">
        <f>IF(T44="","",T44)</f>
        <v>Наименование признака дифференциации</v>
      </c>
      <c r="AO44" s="506"/>
      <c r="AP44" s="506"/>
      <c r="AQ44" s="1161">
        <v>23</v>
      </c>
    </row>
    <row customHeight="1" ht="24">
      <c r="A45" s="1369" t="s">
        <v>246</v>
      </c>
      <c r="B45" s="1369" t="s">
        <v>247</v>
      </c>
      <c r="C45" s="1369" t="s">
        <v>248</v>
      </c>
      <c r="D45" s="1369" t="s">
        <v>503</v>
      </c>
      <c r="E45" s="2265"/>
      <c r="F45" s="2265"/>
      <c r="G45" s="2265"/>
      <c r="H45" s="2265"/>
      <c r="I45" s="2292"/>
      <c r="J45" s="2262" t="str">
        <f>I44&amp;".1"</f>
        <v>...1.1</v>
      </c>
      <c r="K45" s="1369"/>
      <c r="L45" s="1370" t="s">
        <v>411</v>
      </c>
      <c r="P45" s="2263"/>
      <c r="Q45" s="2263">
        <v>1</v>
      </c>
      <c r="R45" s="363"/>
      <c r="S45" s="1463" t="str">
        <f>$J45</f>
        <v>...1.1</v>
      </c>
      <c r="T45" s="292" t="s">
        <v>412</v>
      </c>
      <c r="U45" s="306"/>
      <c r="V45" s="2251"/>
      <c r="W45" s="2252"/>
      <c r="X45" s="2252"/>
      <c r="Y45" s="2252"/>
      <c r="Z45" s="2252"/>
      <c r="AA45" s="2252"/>
      <c r="AB45" s="2253"/>
      <c r="AC45" s="2251"/>
      <c r="AD45" s="2252"/>
      <c r="AE45" s="2252"/>
      <c r="AF45" s="2252"/>
      <c r="AG45" s="2252"/>
      <c r="AH45" s="2252"/>
      <c r="AI45" s="2252"/>
      <c r="AJ45" s="2253"/>
      <c r="AK45" s="1313" t="s">
        <v>490</v>
      </c>
      <c r="AM45" s="506"/>
      <c r="AN45" s="506" t="str">
        <f>IF(T45="","",T45)</f>
        <v>Группа потребителей</v>
      </c>
      <c r="AO45" s="506"/>
      <c r="AP45" s="506"/>
      <c r="AQ45" s="1161">
        <v>23</v>
      </c>
    </row>
    <row customHeight="1" ht="24">
      <c r="A46" s="1369" t="s">
        <v>246</v>
      </c>
      <c r="B46" s="1369" t="s">
        <v>247</v>
      </c>
      <c r="C46" s="1369" t="s">
        <v>248</v>
      </c>
      <c r="D46" s="1369" t="s">
        <v>503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246</v>
      </c>
      <c r="B47" s="1369" t="s">
        <v>247</v>
      </c>
      <c r="C47" s="1369" t="s">
        <v>248</v>
      </c>
      <c r="D47" s="1369" t="s">
        <v>503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246</v>
      </c>
      <c r="B48" s="1369" t="s">
        <v>247</v>
      </c>
      <c r="C48" s="1369" t="s">
        <v>248</v>
      </c>
      <c r="D48" s="1369" t="s">
        <v>503</v>
      </c>
      <c r="E48" s="2265"/>
      <c r="F48" s="2265"/>
      <c r="G48" s="2265"/>
      <c r="H48" s="2265"/>
      <c r="I48" s="2292"/>
      <c r="J48" s="2262"/>
      <c r="K48" s="1369"/>
      <c r="L48" s="1370"/>
      <c r="P48" s="2263"/>
      <c r="Q48" s="2263"/>
      <c r="R48" s="362"/>
      <c r="S48" s="1284"/>
      <c r="T48" s="293" t="s">
        <v>491</v>
      </c>
      <c r="U48" s="373"/>
      <c r="V48" s="373"/>
      <c r="W48" s="373"/>
      <c r="X48" s="373"/>
      <c r="Y48" s="373"/>
      <c r="Z48" s="373"/>
      <c r="AA48" s="373"/>
      <c r="AB48" s="373"/>
      <c r="AC48" s="373"/>
      <c r="AD48" s="373"/>
      <c r="AE48" s="373"/>
      <c r="AF48" s="373"/>
      <c r="AG48" s="373"/>
      <c r="AH48" s="373"/>
      <c r="AI48" s="373"/>
      <c r="AJ48" s="373"/>
      <c r="AK48" s="1264" t="s">
        <v>492</v>
      </c>
      <c r="AM48" s="506"/>
      <c r="AN48" s="506" t="str">
        <f>IF(T48="","",T48)</f>
        <v>Добавить значение признака дифференциации</v>
      </c>
      <c r="AO48" s="506"/>
      <c r="AP48" s="506"/>
      <c r="AQ48" s="1161">
        <v>20</v>
      </c>
    </row>
    <row customHeight="1" ht="21.75">
      <c r="A49" s="1369" t="s">
        <v>246</v>
      </c>
      <c r="B49" s="1369" t="s">
        <v>247</v>
      </c>
      <c r="C49" s="1369" t="s">
        <v>248</v>
      </c>
      <c r="D49" s="1369" t="s">
        <v>503</v>
      </c>
      <c r="E49" s="2265"/>
      <c r="F49" s="2265"/>
      <c r="G49" s="2265"/>
      <c r="H49" s="2265"/>
      <c r="I49" s="2262"/>
      <c r="J49" s="1369"/>
      <c r="K49" s="1369"/>
      <c r="L49" s="1370"/>
      <c r="P49" s="2263"/>
      <c r="Q49" s="1456"/>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246</v>
      </c>
      <c r="B50" s="1369" t="s">
        <v>247</v>
      </c>
      <c r="C50" s="1369" t="s">
        <v>248</v>
      </c>
      <c r="D50" s="1369" t="s">
        <v>503</v>
      </c>
      <c r="E50" s="2265"/>
      <c r="F50" s="2265"/>
      <c r="G50" s="2265"/>
      <c r="H50" s="2264"/>
      <c r="I50" s="1369"/>
      <c r="J50" s="1369"/>
      <c r="K50" s="1369"/>
      <c r="L50" s="1370"/>
      <c r="M50" s="1371"/>
      <c r="N50" s="1371"/>
      <c r="O50" s="543"/>
      <c r="P50" s="366"/>
      <c r="Q50" s="381"/>
      <c r="R50" s="361"/>
      <c r="S50" s="1284"/>
      <c r="T50" s="378" t="s">
        <v>493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246</v>
      </c>
      <c r="B51" s="1349" t="s">
        <v>247</v>
      </c>
      <c r="C51" s="1320"/>
      <c r="D51" s="1320"/>
      <c r="E51" s="2265"/>
      <c r="F51" s="2264"/>
      <c r="G51" s="1320"/>
      <c r="H51" s="1320"/>
      <c r="I51" s="1320"/>
      <c r="J51" s="1320"/>
      <c r="K51" s="1320"/>
      <c r="L51" s="1464"/>
      <c r="M51" s="1327"/>
      <c r="N51" s="1327"/>
      <c r="P51" s="1322"/>
      <c r="Q51" s="1323"/>
      <c r="R51" s="1322"/>
      <c r="S51" s="1328"/>
      <c r="T51" s="1331" t="s">
        <v>170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246</v>
      </c>
      <c r="B52" s="1349"/>
      <c r="C52" s="1349"/>
      <c r="D52" s="1349"/>
      <c r="E52" s="2264"/>
      <c r="F52" s="1349"/>
      <c r="G52" s="1349"/>
      <c r="H52" s="1349"/>
      <c r="I52" s="1349"/>
      <c r="J52" s="1349"/>
      <c r="K52" s="1349"/>
      <c r="L52" s="1352"/>
      <c r="M52" s="1327"/>
      <c r="N52" s="1327"/>
      <c r="O52" s="524"/>
      <c r="P52" s="386"/>
      <c r="Q52" s="1350"/>
      <c r="R52" s="386"/>
      <c r="S52" s="1328"/>
      <c r="T52" s="1331" t="s">
        <v>171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F90A2-95E9-B5CD-B74A-0.7D20147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401</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402</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403</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404</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405</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406</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407</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408</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67</v>
      </c>
      <c r="Z8" s="1998"/>
      <c r="AA8" s="1996" t="s">
        <v>67</v>
      </c>
      <c r="AB8" s="2002"/>
      <c r="AC8" s="2003" t="s">
        <v>28</v>
      </c>
      <c r="AD8" s="757"/>
      <c r="AE8" s="1263"/>
      <c r="AF8" s="1961"/>
      <c r="AG8" s="1948" t="s">
        <v>67</v>
      </c>
      <c r="AH8" s="1961"/>
      <c r="AI8" s="1948" t="s">
        <v>67</v>
      </c>
      <c r="AJ8" s="1354"/>
      <c r="AK8" s="2259" t="s">
        <v>469</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473</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170</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171</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67</v>
      </c>
      <c r="AH16" s="1742"/>
      <c r="AI16" s="1972" t="s">
        <v>67</v>
      </c>
      <c r="AQ16" s="1637">
        <v>0</v>
      </c>
    </row>
    <row customHeight="1" ht="14.25" hidden="1">
      <c r="AL17" s="1647"/>
      <c r="AM17" s="1647"/>
      <c r="AN17" s="1647"/>
      <c r="AO17" s="1647"/>
      <c r="AP17" s="1647"/>
      <c r="AQ17" s="1637">
        <v>0</v>
      </c>
    </row>
    <row customHeight="1" ht="14.25" hidden="1">
      <c r="O18" s="1351" t="s">
        <v>419</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420</v>
      </c>
      <c r="P20" s="1514"/>
      <c r="Q20" s="1516"/>
      <c r="R20" s="1516"/>
      <c r="Y20" s="1513" t="s">
        <v>422</v>
      </c>
      <c r="AA20" s="1513" t="s">
        <v>423</v>
      </c>
      <c r="AC20" s="1513" t="s">
        <v>475</v>
      </c>
      <c r="AG20" s="1513" t="s">
        <v>422</v>
      </c>
      <c r="AI20" s="1513" t="s">
        <v>423</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5">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5">
      <c r="Q25" s="297"/>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425</v>
      </c>
      <c r="T28" s="2256"/>
      <c r="U28" s="1378"/>
      <c r="V28" s="2270" t="str">
        <f>IF(TITLE_DATE_PR_CHANGE="",IF(TITLE_DATE_PR="","",TITLE_DATE_PR),TITLE_DATE_PR_CHANGE)</f>
        <v>45989</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426</v>
      </c>
      <c r="T29" s="2256"/>
      <c r="U29" s="1378"/>
      <c r="V29" s="2257" t="str">
        <f>IF(TITLE_NUMBER_PR_CHANGE="",IF(TITLE_NUMBER_PR="","",TITLE_NUMBER_PR),TITLE_NUMBER_PR_CHANGE)</f>
        <v>1191</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425</v>
      </c>
      <c r="T32" s="2256"/>
      <c r="U32" s="1378"/>
      <c r="V32" s="2270" t="str">
        <f>IF(TITLE_DATE_PR_CHANGE="",IF(TITLE_DATE_PR="","",TITLE_DATE_PR),TITLE_DATE_PR_CHANGE)</f>
        <v>45989</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426</v>
      </c>
      <c r="T33" s="2256"/>
      <c r="U33" s="1378"/>
      <c r="V33" s="2257" t="str">
        <f>IF(TITLE_NUMBER_PR_CHANGE="",IF(TITLE_NUMBER_PR="","",TITLE_NUMBER_PR),TITLE_NUMBER_PR_CHANGE)</f>
        <v>1191</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0.7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429</v>
      </c>
      <c r="AB34" s="1648"/>
      <c r="AC34" s="1641"/>
      <c r="AD34" s="1641"/>
      <c r="AE34" s="1641"/>
      <c r="AF34" s="1641"/>
      <c r="AG34" s="1641"/>
      <c r="AH34" s="1641"/>
      <c r="AI34" s="1648" t="s">
        <v>429</v>
      </c>
      <c r="AL34" s="374"/>
      <c r="AM34" s="374"/>
      <c r="AN34" s="374"/>
      <c r="AO34" s="374"/>
      <c r="AP34" s="374"/>
      <c r="AQ34" s="424">
        <v>1</v>
      </c>
    </row>
    <row customHeight="1" ht="15">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5">
      <c r="Q36" s="297"/>
      <c r="R36" s="382"/>
      <c r="S36" s="2133" t="s">
        <v>305</v>
      </c>
      <c r="T36" s="2133"/>
      <c r="U36" s="2133"/>
      <c r="V36" s="2133"/>
      <c r="W36" s="2133"/>
      <c r="X36" s="2133"/>
      <c r="Y36" s="2133"/>
      <c r="Z36" s="2133"/>
      <c r="AA36" s="2181"/>
      <c r="AB36" s="2181"/>
      <c r="AC36" s="2181"/>
      <c r="AD36" s="2133"/>
      <c r="AE36" s="2133"/>
      <c r="AF36" s="2133"/>
      <c r="AG36" s="2133"/>
      <c r="AH36" s="2133"/>
      <c r="AI36" s="2133"/>
      <c r="AJ36" s="2133"/>
      <c r="AK36" s="2133" t="s">
        <v>306</v>
      </c>
      <c r="AQ36" s="1637">
        <v>14</v>
      </c>
    </row>
    <row customHeight="1" ht="15">
      <c r="Q37" s="297"/>
      <c r="R37" s="382"/>
      <c r="S37" s="2279" t="s">
        <v>89</v>
      </c>
      <c r="T37" s="2215" t="s">
        <v>504</v>
      </c>
      <c r="U37" s="343"/>
      <c r="V37" s="2281"/>
      <c r="W37" s="2281"/>
      <c r="X37" s="2281"/>
      <c r="Y37" s="2281"/>
      <c r="Z37" s="2281"/>
      <c r="AA37" s="2215" t="s">
        <v>432</v>
      </c>
      <c r="AB37" s="2214" t="s">
        <v>505</v>
      </c>
      <c r="AC37" s="2214" t="s">
        <v>479</v>
      </c>
      <c r="AD37" s="2297" t="s">
        <v>431</v>
      </c>
      <c r="AE37" s="2297"/>
      <c r="AF37" s="2281"/>
      <c r="AG37" s="2281"/>
      <c r="AH37" s="2282"/>
      <c r="AI37" s="2283" t="s">
        <v>432</v>
      </c>
      <c r="AJ37" s="2286" t="s">
        <v>434</v>
      </c>
      <c r="AK37" s="2133"/>
      <c r="AQ37" s="1637">
        <v>14</v>
      </c>
    </row>
    <row customHeight="1" ht="36">
      <c r="Q38" s="297"/>
      <c r="R38" s="382"/>
      <c r="S38" s="2279"/>
      <c r="T38" s="2215"/>
      <c r="U38" s="1037"/>
      <c r="V38" s="2109" t="s">
        <v>482</v>
      </c>
      <c r="W38" s="2133"/>
      <c r="X38" s="2300" t="s">
        <v>438</v>
      </c>
      <c r="Y38" s="2319"/>
      <c r="Z38" s="2319"/>
      <c r="AA38" s="2215"/>
      <c r="AB38" s="2214"/>
      <c r="AC38" s="2214"/>
      <c r="AD38" s="2109" t="s">
        <v>482</v>
      </c>
      <c r="AE38" s="2133"/>
      <c r="AF38" s="2319" t="s">
        <v>438</v>
      </c>
      <c r="AG38" s="2319"/>
      <c r="AH38" s="2320"/>
      <c r="AI38" s="2284"/>
      <c r="AJ38" s="2287"/>
      <c r="AK38" s="2133"/>
      <c r="AQ38" s="1637">
        <v>34</v>
      </c>
    </row>
    <row customHeight="1" ht="15">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5">
      <c r="A40" s="1272"/>
      <c r="B40" s="1272" t="s">
        <v>136</v>
      </c>
      <c r="C40" s="1272" t="s">
        <v>137</v>
      </c>
      <c r="D40" s="1272" t="s">
        <v>138</v>
      </c>
      <c r="E40" s="1316" t="s">
        <v>439</v>
      </c>
      <c r="F40" s="1316" t="s">
        <v>440</v>
      </c>
      <c r="G40" s="1316" t="s">
        <v>441</v>
      </c>
      <c r="H40" s="1316" t="s">
        <v>442</v>
      </c>
      <c r="I40" s="1316" t="s">
        <v>443</v>
      </c>
      <c r="J40" s="1316" t="s">
        <v>444</v>
      </c>
      <c r="K40" s="1316" t="s">
        <v>445</v>
      </c>
      <c r="L40" s="1316" t="s">
        <v>420</v>
      </c>
      <c r="Q40" s="297"/>
      <c r="R40" s="382"/>
      <c r="S40" s="2279"/>
      <c r="T40" s="2215"/>
      <c r="U40" s="308"/>
      <c r="V40" s="1956" t="s">
        <v>483</v>
      </c>
      <c r="W40" s="1956" t="s">
        <v>484</v>
      </c>
      <c r="X40" s="1944" t="s">
        <v>448</v>
      </c>
      <c r="Y40" s="2276" t="s">
        <v>449</v>
      </c>
      <c r="Z40" s="2326"/>
      <c r="AA40" s="2215"/>
      <c r="AB40" s="2214"/>
      <c r="AC40" s="2214"/>
      <c r="AD40" s="1974" t="s">
        <v>483</v>
      </c>
      <c r="AE40" s="1965" t="s">
        <v>484</v>
      </c>
      <c r="AF40" s="1944" t="s">
        <v>448</v>
      </c>
      <c r="AG40" s="2276" t="s">
        <v>449</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110</v>
      </c>
      <c r="T41" s="1261" t="s">
        <v>111</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211</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1.75">
      <c r="A43" s="1273" t="s">
        <v>211</v>
      </c>
      <c r="B43" s="1273" t="s">
        <v>212</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402</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403</v>
      </c>
      <c r="AM43" s="1630"/>
      <c r="AN43" s="1630" t="str">
        <f>IF(T43="","",T43)</f>
        <v>Территория действия тарифа</v>
      </c>
      <c r="AO43" s="1630"/>
      <c r="AP43" s="1630"/>
      <c r="AQ43" s="1637">
        <v>21</v>
      </c>
    </row>
    <row customHeight="1" ht="24">
      <c r="A44" s="1273" t="s">
        <v>211</v>
      </c>
      <c r="B44" s="1273" t="s">
        <v>212</v>
      </c>
      <c r="C44" s="1273" t="s">
        <v>213</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404</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405</v>
      </c>
      <c r="AM44" s="1630"/>
      <c r="AN44" s="1630" t="str">
        <f>IF(T44="","",T44)</f>
        <v>Наименование системы теплоснабжения </v>
      </c>
      <c r="AO44" s="1630"/>
      <c r="AP44" s="1630"/>
      <c r="AQ44" s="1637">
        <v>23</v>
      </c>
    </row>
    <row customHeight="1" ht="21.75">
      <c r="A45" s="1273" t="s">
        <v>211</v>
      </c>
      <c r="B45" s="1273" t="s">
        <v>212</v>
      </c>
      <c r="C45" s="1273" t="s">
        <v>213</v>
      </c>
      <c r="D45" s="1273" t="s">
        <v>214</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406</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407</v>
      </c>
      <c r="AM45" s="1630"/>
      <c r="AN45" s="1630" t="str">
        <f>IF(T45="","",T45)</f>
        <v>Источник тепловой энергии  </v>
      </c>
      <c r="AO45" s="1630"/>
      <c r="AP45" s="1630"/>
      <c r="AQ45" s="1637">
        <v>21</v>
      </c>
    </row>
    <row s="1648" customFormat="1" customHeight="1" ht="0">
      <c r="A46" s="1381" t="s">
        <v>211</v>
      </c>
      <c r="B46" s="1381" t="s">
        <v>212</v>
      </c>
      <c r="C46" s="1381" t="s">
        <v>213</v>
      </c>
      <c r="D46" s="1381" t="s">
        <v>214</v>
      </c>
      <c r="E46" s="2296"/>
      <c r="F46" s="2296"/>
      <c r="G46" s="2296"/>
      <c r="H46" s="2296"/>
      <c r="I46" s="2133" t="str">
        <f>S45&amp;".1"</f>
        <v>....1</v>
      </c>
      <c r="J46" s="1381"/>
      <c r="K46" s="1381"/>
      <c r="L46" s="1387" t="s">
        <v>408</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211</v>
      </c>
      <c r="B47" s="1381" t="s">
        <v>212</v>
      </c>
      <c r="C47" s="1381" t="s">
        <v>213</v>
      </c>
      <c r="D47" s="1381" t="s">
        <v>214</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1.75">
      <c r="A48" s="1273" t="s">
        <v>211</v>
      </c>
      <c r="B48" s="1273" t="s">
        <v>212</v>
      </c>
      <c r="C48" s="1273" t="s">
        <v>213</v>
      </c>
      <c r="D48" s="1273" t="s">
        <v>214</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67</v>
      </c>
      <c r="Z48" s="1961"/>
      <c r="AA48" s="1948" t="s">
        <v>67</v>
      </c>
      <c r="AB48" s="1970"/>
      <c r="AC48" s="1969" t="s">
        <v>28</v>
      </c>
      <c r="AD48" s="757"/>
      <c r="AE48" s="1263"/>
      <c r="AF48" s="1961"/>
      <c r="AG48" s="1948" t="s">
        <v>67</v>
      </c>
      <c r="AH48" s="1961"/>
      <c r="AI48" s="1948" t="s">
        <v>67</v>
      </c>
      <c r="AJ48" s="1354"/>
      <c r="AK48" s="2259" t="s">
        <v>485</v>
      </c>
      <c r="AL48" s="1642">
        <f>STRCHECKDATE(#REF!)</f>
      </c>
      <c r="AM48" s="1630"/>
      <c r="AN48" s="1630" t="str">
        <f>IF(T48="","",T48)</f>
        <v/>
      </c>
      <c r="AO48" s="1630"/>
      <c r="AP48" s="1630"/>
      <c r="AQ48" s="1637">
        <v>21</v>
      </c>
    </row>
    <row customHeight="1" ht="11.25">
      <c r="A49" s="1273" t="s">
        <v>211</v>
      </c>
      <c r="B49" s="1273" t="s">
        <v>212</v>
      </c>
      <c r="C49" s="1273" t="s">
        <v>213</v>
      </c>
      <c r="D49" s="1273" t="s">
        <v>214</v>
      </c>
      <c r="E49" s="2296"/>
      <c r="F49" s="2296"/>
      <c r="G49" s="2296"/>
      <c r="H49" s="2296"/>
      <c r="I49" s="2107"/>
      <c r="J49" s="2133"/>
      <c r="K49" s="1273"/>
      <c r="L49" s="1316"/>
      <c r="P49" s="2263"/>
      <c r="Q49" s="2263"/>
      <c r="R49" s="362"/>
      <c r="S49" s="1284"/>
      <c r="T49" s="293" t="s">
        <v>473</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0.75">
      <c r="A50" s="1381" t="s">
        <v>211</v>
      </c>
      <c r="B50" s="1381" t="s">
        <v>212</v>
      </c>
      <c r="C50" s="1381" t="s">
        <v>213</v>
      </c>
      <c r="D50" s="1381" t="s">
        <v>214</v>
      </c>
      <c r="E50" s="2296"/>
      <c r="F50" s="2296"/>
      <c r="G50" s="2296"/>
      <c r="H50" s="2296"/>
      <c r="I50" s="2133"/>
      <c r="J50" s="1381"/>
      <c r="K50" s="1381"/>
      <c r="L50" s="1387"/>
      <c r="M50" s="1252"/>
      <c r="N50" s="1252"/>
      <c r="O50" s="1252"/>
      <c r="P50" s="2263"/>
      <c r="Q50" s="1960"/>
      <c r="R50" s="362"/>
      <c r="S50" s="1392"/>
      <c r="T50" s="1393" t="s">
        <v>417</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0.75">
      <c r="A51" s="1381" t="s">
        <v>211</v>
      </c>
      <c r="B51" s="1381" t="s">
        <v>212</v>
      </c>
      <c r="C51" s="1381" t="s">
        <v>213</v>
      </c>
      <c r="D51" s="1381" t="s">
        <v>214</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0.75">
      <c r="A52" s="1381" t="s">
        <v>211</v>
      </c>
      <c r="B52" s="1381" t="s">
        <v>212</v>
      </c>
      <c r="C52" s="1381" t="s">
        <v>213</v>
      </c>
      <c r="D52" s="1380"/>
      <c r="E52" s="2296"/>
      <c r="F52" s="2296"/>
      <c r="G52" s="2295"/>
      <c r="H52" s="1380"/>
      <c r="I52" s="1380"/>
      <c r="J52" s="1380"/>
      <c r="K52" s="1380"/>
      <c r="L52" s="1383"/>
      <c r="M52" s="1384"/>
      <c r="N52" s="1384"/>
      <c r="O52" s="357"/>
      <c r="P52" s="1322"/>
      <c r="Q52" s="1323"/>
      <c r="R52" s="1322"/>
      <c r="S52" s="1328"/>
      <c r="T52" s="1331" t="s">
        <v>169</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0.75">
      <c r="A53" s="1381" t="s">
        <v>211</v>
      </c>
      <c r="B53" s="1381" t="s">
        <v>212</v>
      </c>
      <c r="C53" s="1380"/>
      <c r="D53" s="1380"/>
      <c r="E53" s="2296"/>
      <c r="F53" s="2295"/>
      <c r="G53" s="1380"/>
      <c r="H53" s="1380"/>
      <c r="I53" s="1380"/>
      <c r="J53" s="1380"/>
      <c r="K53" s="1380"/>
      <c r="L53" s="1383"/>
      <c r="M53" s="1385"/>
      <c r="N53" s="1385"/>
      <c r="O53" s="357"/>
      <c r="P53" s="1322"/>
      <c r="Q53" s="1323"/>
      <c r="R53" s="1322"/>
      <c r="S53" s="1328"/>
      <c r="T53" s="1331" t="s">
        <v>170</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0.75">
      <c r="A54" s="1381" t="s">
        <v>211</v>
      </c>
      <c r="B54" s="1381"/>
      <c r="C54" s="1381"/>
      <c r="D54" s="1381"/>
      <c r="E54" s="2296"/>
      <c r="F54" s="1381"/>
      <c r="G54" s="1381"/>
      <c r="H54" s="1381"/>
      <c r="I54" s="1381"/>
      <c r="J54" s="1381"/>
      <c r="K54" s="1381"/>
      <c r="L54" s="1387"/>
      <c r="M54" s="1385"/>
      <c r="N54" s="1385"/>
      <c r="O54" s="357"/>
      <c r="P54" s="386"/>
      <c r="Q54" s="1350"/>
      <c r="R54" s="386"/>
      <c r="S54" s="1328"/>
      <c r="T54" s="1331" t="s">
        <v>171</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0.75">
      <c r="A55" s="1381" t="s">
        <v>211</v>
      </c>
      <c r="B55" s="1381"/>
      <c r="C55" s="1381"/>
      <c r="D55" s="1381"/>
      <c r="E55" s="2295"/>
      <c r="F55" s="1381"/>
      <c r="G55" s="1381"/>
      <c r="H55" s="1381"/>
      <c r="I55" s="1381"/>
      <c r="J55" s="1381"/>
      <c r="K55" s="1381"/>
      <c r="L55" s="1387"/>
      <c r="M55" s="1385"/>
      <c r="N55" s="1385"/>
      <c r="O55" s="357"/>
      <c r="P55" s="386"/>
      <c r="Q55" s="1350"/>
      <c r="R55" s="386"/>
      <c r="S55" s="1328"/>
      <c r="T55" s="1331" t="s">
        <v>171</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0.75">
      <c r="A56" s="1380"/>
      <c r="B56" s="1380"/>
      <c r="C56" s="1380"/>
      <c r="D56" s="1380"/>
      <c r="E56" s="1381"/>
      <c r="F56" s="1380"/>
      <c r="G56" s="1380"/>
      <c r="H56" s="1380"/>
      <c r="I56" s="1380"/>
      <c r="J56" s="1380"/>
      <c r="K56" s="1380"/>
      <c r="L56" s="1383"/>
      <c r="M56" s="1385"/>
      <c r="N56" s="1385"/>
      <c r="O56" s="357"/>
      <c r="P56" s="1322"/>
      <c r="Q56" s="1323"/>
      <c r="R56" s="1322"/>
      <c r="S56" s="1328"/>
      <c r="T56" s="1331" t="s">
        <v>172</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25">
      <c r="M57" s="1637"/>
      <c r="N57" s="1637"/>
      <c r="O57" s="1641"/>
      <c r="P57" s="1372"/>
      <c r="Q57" s="1372"/>
      <c r="R57" s="1637"/>
      <c r="S57" s="1637"/>
      <c r="AL57" s="1637"/>
      <c r="AM57" s="1637"/>
      <c r="AN57" s="1637"/>
      <c r="AO57" s="1637"/>
      <c r="AP57" s="1637"/>
      <c r="AQ57" s="1637">
        <v>11</v>
      </c>
    </row>
    <row customHeight="1" ht="20.2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5">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20.2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5">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5">
      <c r="O63" s="1641"/>
      <c r="AQ63" s="1637">
        <v>14</v>
      </c>
    </row>
    <row customHeight="1" ht="22.5" hidden="1">
      <c r="A64" s="1637" t="s">
        <v>83</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ADCAF-75D1-CDE7-5682-0.D48BF0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403</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487</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408</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67</v>
      </c>
      <c r="AB8" s="1740"/>
      <c r="AC8" s="1465" t="s">
        <v>67</v>
      </c>
      <c r="AD8" s="2191" t="s">
        <v>67</v>
      </c>
      <c r="AE8" s="2332"/>
      <c r="AF8" s="2211">
        <v>1</v>
      </c>
      <c r="AG8" s="2369"/>
      <c r="AH8" s="2113" t="s">
        <v>67</v>
      </c>
      <c r="AI8" s="2332"/>
      <c r="AJ8" s="2211">
        <v>1</v>
      </c>
      <c r="AK8" s="2333" t="s">
        <v>28</v>
      </c>
      <c r="AL8" s="2113" t="s">
        <v>67</v>
      </c>
      <c r="AM8" s="2198"/>
      <c r="AN8" s="2211">
        <v>1</v>
      </c>
      <c r="AO8" s="2363"/>
      <c r="AP8" s="2364" t="s">
        <v>67</v>
      </c>
      <c r="AQ8" s="317"/>
      <c r="AR8" s="1469">
        <v>1</v>
      </c>
      <c r="AS8" s="1472" t="s">
        <v>28</v>
      </c>
      <c r="AT8" s="757"/>
      <c r="AU8" s="1263"/>
      <c r="AV8" s="757"/>
      <c r="AW8" s="1263"/>
      <c r="AX8" s="1740"/>
      <c r="AY8" s="1465" t="s">
        <v>67</v>
      </c>
      <c r="AZ8" s="1740"/>
      <c r="BA8" s="1465" t="s">
        <v>67</v>
      </c>
      <c r="BB8" s="1354"/>
      <c r="BC8" s="2259" t="s">
        <v>506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170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171</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67</v>
      </c>
      <c r="AZ20" s="1742"/>
      <c r="BA20" s="1466" t="s">
        <v>67</v>
      </c>
      <c r="BI20" s="1161">
        <v>0</v>
      </c>
    </row>
    <row customHeight="1" ht="14.25" hidden="1">
      <c r="BD21" s="502"/>
      <c r="BE21" s="502"/>
      <c r="BF21" s="502"/>
      <c r="BG21" s="502"/>
      <c r="BH21" s="502"/>
      <c r="BI21" s="1161">
        <v>0</v>
      </c>
    </row>
    <row customHeight="1" ht="14.25" hidden="1">
      <c r="O22" s="1373" t="s">
        <v>419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420</v>
      </c>
      <c r="P24" s="1514"/>
      <c r="Q24" s="1516"/>
      <c r="R24" s="1516"/>
      <c r="AA24" s="1513" t="s">
        <v>422</v>
      </c>
      <c r="AC24" s="1513" t="s">
        <v>423</v>
      </c>
      <c r="AD24" s="1513" t="s">
        <v>474</v>
      </c>
      <c r="AH24" s="1513" t="s">
        <v>474</v>
      </c>
      <c r="AK24" s="1513" t="s">
        <v>511</v>
      </c>
      <c r="AL24" s="1513" t="s">
        <v>474</v>
      </c>
      <c r="AP24" s="1513" t="s">
        <v>474</v>
      </c>
      <c r="AY24" s="1513" t="s">
        <v>422</v>
      </c>
      <c r="BA24" s="1513" t="s">
        <v>423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5">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5">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5">
      <c r="Q29" s="297"/>
      <c r="R29" s="382"/>
      <c r="S29" s="2255" t="str">
        <f>IF(org=0,"Не определено",org)</f>
        <v>ТМУП "ТТС"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425</v>
      </c>
      <c r="T32" s="2256"/>
      <c r="U32" s="1378"/>
      <c r="V32" s="2270" t="str">
        <f>IF(TITLE_DATE_PR_CHANGE="",IF(TITLE_DATE_PR="","",TITLE_DATE_PR),TITLE_DATE_PR_CHANGE)</f>
        <v>45989</v>
      </c>
      <c r="W32" s="2270"/>
      <c r="X32" s="2270"/>
      <c r="Y32" s="2270"/>
      <c r="Z32" s="2270"/>
      <c r="AA32" s="2270"/>
      <c r="AB32" s="2270"/>
      <c r="AC32" s="332"/>
      <c r="AD32" s="2270" t="str">
        <f>IF(TITLE_DATE_PR_CHANGE="",IF(TITLE_DATE_PR="","",TITLE_DATE_PR),TITLE_DATE_PR_CHANGE)</f>
        <v>45989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426</v>
      </c>
      <c r="T33" s="2256"/>
      <c r="U33" s="1378"/>
      <c r="V33" s="2257" t="str">
        <f>IF(TITLE_NUMBER_PR_CHANGE="",IF(TITLE_NUMBER_PR="","",TITLE_NUMBER_PR),TITLE_NUMBER_PR_CHANGE)</f>
        <v>1191</v>
      </c>
      <c r="W33" s="2257"/>
      <c r="X33" s="2257"/>
      <c r="Y33" s="2257"/>
      <c r="Z33" s="2257"/>
      <c r="AA33" s="2257"/>
      <c r="AB33" s="2257"/>
      <c r="AC33" s="332"/>
      <c r="AD33" s="2257" t="str">
        <f>IF(TITLE_NUMBER_PR_CHANGE="",IF(TITLE_NUMBER_PR="","",TITLE_NUMBER_PR),TITLE_NUMBER_PR_CHANGE)</f>
        <v>1191</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425</v>
      </c>
      <c r="T36" s="2256"/>
      <c r="U36" s="1378"/>
      <c r="V36" s="2270" t="str">
        <f>IF(TITLE_DATE_PR_CHANGE="",IF(TITLE_DATE_PR="","",TITLE_DATE_PR),TITLE_DATE_PR_CHANGE)</f>
        <v>45989</v>
      </c>
      <c r="W36" s="2270"/>
      <c r="X36" s="2270"/>
      <c r="Y36" s="2270"/>
      <c r="Z36" s="2270"/>
      <c r="AA36" s="2270"/>
      <c r="AB36" s="2270"/>
      <c r="AC36" s="332"/>
      <c r="AD36" s="2270" t="str">
        <f>IF(TITLE_DATE_PR_CHANGE="",IF(TITLE_DATE_PR="","",TITLE_DATE_PR),TITLE_DATE_PR_CHANGE)</f>
        <v>45989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426</v>
      </c>
      <c r="T37" s="2256"/>
      <c r="U37" s="1378"/>
      <c r="V37" s="2257" t="str">
        <f>IF(TITLE_NUMBER_PR_CHANGE="",IF(TITLE_NUMBER_PR="","",TITLE_NUMBER_PR),TITLE_NUMBER_PR_CHANGE)</f>
        <v>1191</v>
      </c>
      <c r="W37" s="2257"/>
      <c r="X37" s="2257"/>
      <c r="Y37" s="2257"/>
      <c r="Z37" s="2257"/>
      <c r="AA37" s="2257"/>
      <c r="AB37" s="2257"/>
      <c r="AC37" s="332"/>
      <c r="AD37" s="2257" t="str">
        <f>IF(TITLE_NUMBER_PR_CHANGE="",IF(TITLE_NUMBER_PR="","",TITLE_NUMBER_PR),TITLE_NUMBER_PR_CHANGE)</f>
        <v>1191</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429</v>
      </c>
      <c r="BD38" s="374"/>
      <c r="BE38" s="374"/>
      <c r="BF38" s="374"/>
      <c r="BG38" s="374"/>
      <c r="BH38" s="374"/>
      <c r="BI38" s="424">
        <v>0</v>
      </c>
    </row>
    <row customHeight="1" ht="15">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5">
      <c r="Q40" s="297"/>
      <c r="R40" s="382"/>
      <c r="S40" s="2133" t="s">
        <v>305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306</v>
      </c>
      <c r="BI40" s="1161">
        <v>14</v>
      </c>
    </row>
    <row customHeight="1" ht="15">
      <c r="Q41" s="297"/>
      <c r="R41" s="382"/>
      <c r="S41" s="2279" t="s">
        <v>89</v>
      </c>
      <c r="T41" s="2215" t="s">
        <v>512</v>
      </c>
      <c r="U41" s="307"/>
      <c r="V41" s="2280" t="s">
        <v>431</v>
      </c>
      <c r="W41" s="2281"/>
      <c r="X41" s="2281"/>
      <c r="Y41" s="2281"/>
      <c r="Z41" s="2281"/>
      <c r="AA41" s="2281"/>
      <c r="AB41" s="2282"/>
      <c r="AC41" s="2283" t="s">
        <v>432</v>
      </c>
      <c r="AD41" s="2334" t="s">
        <v>513</v>
      </c>
      <c r="AE41" s="2297"/>
      <c r="AF41" s="2297"/>
      <c r="AG41" s="2335"/>
      <c r="AH41" s="2334" t="s">
        <v>514</v>
      </c>
      <c r="AI41" s="2297"/>
      <c r="AJ41" s="2297"/>
      <c r="AK41" s="2335"/>
      <c r="AL41" s="2334" t="s">
        <v>515</v>
      </c>
      <c r="AM41" s="2297"/>
      <c r="AN41" s="2297"/>
      <c r="AO41" s="2335"/>
      <c r="AP41" s="2334" t="s">
        <v>516</v>
      </c>
      <c r="AQ41" s="2297"/>
      <c r="AR41" s="2297"/>
      <c r="AS41" s="2335"/>
      <c r="AT41" s="2280" t="s">
        <v>431</v>
      </c>
      <c r="AU41" s="2281"/>
      <c r="AV41" s="2281"/>
      <c r="AW41" s="2281"/>
      <c r="AX41" s="2281"/>
      <c r="AY41" s="2281"/>
      <c r="AZ41" s="2282"/>
      <c r="BA41" s="2283" t="s">
        <v>432</v>
      </c>
      <c r="BB41" s="2286" t="s">
        <v>434</v>
      </c>
      <c r="BC41" s="2133"/>
      <c r="BI41" s="1161">
        <v>14</v>
      </c>
    </row>
    <row customHeight="1" ht="36">
      <c r="Q42" s="297"/>
      <c r="R42" s="382"/>
      <c r="S42" s="2279"/>
      <c r="T42" s="2215"/>
      <c r="U42" s="1037"/>
      <c r="V42" s="2198" t="s">
        <v>517</v>
      </c>
      <c r="W42" s="2199"/>
      <c r="X42" s="2198" t="s">
        <v>518</v>
      </c>
      <c r="Y42" s="2199"/>
      <c r="Z42" s="2300" t="s">
        <v>519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517</v>
      </c>
      <c r="AU42" s="2199"/>
      <c r="AV42" s="2198" t="s">
        <v>518</v>
      </c>
      <c r="AW42" s="2199"/>
      <c r="AX42" s="2300" t="s">
        <v>519</v>
      </c>
      <c r="AY42" s="2319"/>
      <c r="AZ42" s="2320"/>
      <c r="BA42" s="2284"/>
      <c r="BB42" s="2287"/>
      <c r="BC42" s="2133"/>
      <c r="BI42" s="1161">
        <v>34</v>
      </c>
    </row>
    <row customHeight="1" ht="15">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5">
      <c r="A44" s="1376"/>
      <c r="B44" s="1376" t="s">
        <v>136</v>
      </c>
      <c r="C44" s="1376" t="s">
        <v>137</v>
      </c>
      <c r="D44" s="1376" t="s">
        <v>138</v>
      </c>
      <c r="E44" s="1370" t="s">
        <v>439</v>
      </c>
      <c r="F44" s="1370" t="s">
        <v>440</v>
      </c>
      <c r="G44" s="1370" t="s">
        <v>441</v>
      </c>
      <c r="H44" s="1370" t="s">
        <v>442</v>
      </c>
      <c r="I44" s="1370" t="s">
        <v>443</v>
      </c>
      <c r="J44" s="1370" t="s">
        <v>444</v>
      </c>
      <c r="K44" s="1370" t="s">
        <v>445</v>
      </c>
      <c r="L44" s="1370" t="s">
        <v>420</v>
      </c>
      <c r="Q44" s="297"/>
      <c r="R44" s="382"/>
      <c r="S44" s="2279"/>
      <c r="T44" s="2215"/>
      <c r="U44" s="308"/>
      <c r="V44" s="1454" t="s">
        <v>483</v>
      </c>
      <c r="W44" s="1454" t="s">
        <v>484</v>
      </c>
      <c r="X44" s="1454" t="s">
        <v>483</v>
      </c>
      <c r="Y44" s="1454" t="s">
        <v>484</v>
      </c>
      <c r="Z44" s="1461" t="s">
        <v>448</v>
      </c>
      <c r="AA44" s="2276" t="s">
        <v>449</v>
      </c>
      <c r="AB44" s="2277"/>
      <c r="AC44" s="2285"/>
      <c r="AD44" s="2339"/>
      <c r="AE44" s="2340"/>
      <c r="AF44" s="2340"/>
      <c r="AG44" s="2341"/>
      <c r="AH44" s="2339"/>
      <c r="AI44" s="2340"/>
      <c r="AJ44" s="2340"/>
      <c r="AK44" s="2341"/>
      <c r="AL44" s="2339"/>
      <c r="AM44" s="2340"/>
      <c r="AN44" s="2340"/>
      <c r="AO44" s="2341"/>
      <c r="AP44" s="2339"/>
      <c r="AQ44" s="2340"/>
      <c r="AR44" s="2340"/>
      <c r="AS44" s="2341"/>
      <c r="AT44" s="1454" t="s">
        <v>483</v>
      </c>
      <c r="AU44" s="1454" t="s">
        <v>484</v>
      </c>
      <c r="AV44" s="1454" t="s">
        <v>483</v>
      </c>
      <c r="AW44" s="1454" t="s">
        <v>484</v>
      </c>
      <c r="AX44" s="1461" t="s">
        <v>448</v>
      </c>
      <c r="AY44" s="2276" t="s">
        <v>449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1.75">
      <c r="A46" s="1369" t="s">
        <v>251</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1.75">
      <c r="A47" s="1369" t="s">
        <v>251</v>
      </c>
      <c r="B47" s="1369" t="s">
        <v>252</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403</v>
      </c>
      <c r="BE47" s="506"/>
      <c r="BF47" s="506" t="str">
        <f>IF(T47="","",T47)</f>
        <v>Территория действия тарифа</v>
      </c>
      <c r="BG47" s="506"/>
      <c r="BH47" s="506"/>
      <c r="BI47" s="1161">
        <v>21</v>
      </c>
    </row>
    <row customHeight="1" ht="42.75">
      <c r="A48" s="1369" t="s">
        <v>251</v>
      </c>
      <c r="B48" s="1369" t="s">
        <v>252</v>
      </c>
      <c r="C48" s="1369" t="s">
        <v>253</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487</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251</v>
      </c>
      <c r="B49" s="1349" t="s">
        <v>252</v>
      </c>
      <c r="C49" s="1349" t="s">
        <v>253</v>
      </c>
      <c r="D49" s="1349" t="s">
        <v>520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407</v>
      </c>
      <c r="BE49" s="506"/>
      <c r="BF49" s="506" t="str">
        <f>IF(T49="","",T49)</f>
        <v/>
      </c>
      <c r="BG49" s="506"/>
      <c r="BH49" s="506"/>
      <c r="BI49" s="517">
        <v>0</v>
      </c>
    </row>
    <row s="1648" customFormat="1" customHeight="1" ht="0">
      <c r="A50" s="1349" t="s">
        <v>251</v>
      </c>
      <c r="B50" s="1349" t="s">
        <v>252</v>
      </c>
      <c r="C50" s="1349" t="s">
        <v>253</v>
      </c>
      <c r="D50" s="1349" t="s">
        <v>520</v>
      </c>
      <c r="E50" s="2265"/>
      <c r="F50" s="2265"/>
      <c r="G50" s="2265"/>
      <c r="H50" s="2265"/>
      <c r="I50" s="2262" t="str">
        <f>S49&amp;".1"</f>
        <v>.1</v>
      </c>
      <c r="J50" s="1349"/>
      <c r="K50" s="1349"/>
      <c r="L50" s="1352" t="s">
        <v>408</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251</v>
      </c>
      <c r="B51" s="1349" t="s">
        <v>252</v>
      </c>
      <c r="C51" s="1349" t="s">
        <v>253</v>
      </c>
      <c r="D51" s="1349" t="s">
        <v>520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25">
      <c r="A52" s="1369" t="s">
        <v>251</v>
      </c>
      <c r="B52" s="1369" t="s">
        <v>252</v>
      </c>
      <c r="C52" s="1369" t="s">
        <v>253</v>
      </c>
      <c r="D52" s="1369" t="s">
        <v>520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67</v>
      </c>
      <c r="AB52" s="1740"/>
      <c r="AC52" s="146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69">
        <v>1</v>
      </c>
      <c r="AS52" s="1472" t="s">
        <v>28</v>
      </c>
      <c r="AT52" s="757"/>
      <c r="AU52" s="1263"/>
      <c r="AV52" s="757"/>
      <c r="AW52" s="1263"/>
      <c r="AX52" s="1740"/>
      <c r="AY52" s="1465" t="s">
        <v>67</v>
      </c>
      <c r="AZ52" s="1740"/>
      <c r="BA52" s="1465" t="s">
        <v>67</v>
      </c>
      <c r="BB52" s="1354"/>
      <c r="BC52" s="2259" t="s">
        <v>506</v>
      </c>
      <c r="BE52" s="506"/>
      <c r="BF52" s="506" t="str">
        <f>IF(T52="","",T52)</f>
        <v/>
      </c>
      <c r="BG52" s="506"/>
      <c r="BH52" s="506"/>
      <c r="BI52" s="1161">
        <v>11</v>
      </c>
    </row>
    <row customHeight="1" ht="11.25">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507</v>
      </c>
      <c r="AT53" s="1399"/>
      <c r="AU53" s="1502"/>
      <c r="AV53" s="1399"/>
      <c r="AW53" s="1502"/>
      <c r="AX53" s="1399"/>
      <c r="AY53" s="1399"/>
      <c r="AZ53" s="1399"/>
      <c r="BA53" s="1399"/>
      <c r="BB53" s="1403"/>
      <c r="BC53" s="2260"/>
      <c r="BE53" s="506"/>
      <c r="BF53" s="506"/>
      <c r="BG53" s="506"/>
      <c r="BH53" s="506"/>
      <c r="BI53" s="1161">
        <v>11</v>
      </c>
    </row>
    <row customHeight="1" ht="11.25">
      <c r="A54" s="1369" t="s">
        <v>251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25">
      <c r="A55" s="1369" t="s">
        <v>251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25">
      <c r="A56" s="1369" t="s">
        <v>251</v>
      </c>
      <c r="B56" s="1369" t="s">
        <v>252</v>
      </c>
      <c r="C56" s="1369" t="s">
        <v>253</v>
      </c>
      <c r="D56" s="1369" t="s">
        <v>520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25">
      <c r="A57" s="1369" t="s">
        <v>251</v>
      </c>
      <c r="B57" s="1369" t="s">
        <v>252</v>
      </c>
      <c r="C57" s="1369" t="s">
        <v>253</v>
      </c>
      <c r="D57" s="1369" t="s">
        <v>520</v>
      </c>
      <c r="E57" s="2265"/>
      <c r="F57" s="2265"/>
      <c r="G57" s="2265"/>
      <c r="H57" s="2265"/>
      <c r="I57" s="2292"/>
      <c r="J57" s="2262"/>
      <c r="K57" s="1369"/>
      <c r="L57" s="1370"/>
      <c r="P57" s="2263"/>
      <c r="Q57" s="2263"/>
      <c r="R57" s="362"/>
      <c r="S57" s="1284"/>
      <c r="T57" s="293" t="s">
        <v>473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251</v>
      </c>
      <c r="B58" s="1349" t="s">
        <v>252</v>
      </c>
      <c r="C58" s="1349" t="s">
        <v>253</v>
      </c>
      <c r="D58" s="1349" t="s">
        <v>520</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251</v>
      </c>
      <c r="B59" s="1349" t="s">
        <v>252</v>
      </c>
      <c r="C59" s="1349" t="s">
        <v>253</v>
      </c>
      <c r="D59" s="1349" t="s">
        <v>520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251</v>
      </c>
      <c r="B60" s="1349" t="s">
        <v>252</v>
      </c>
      <c r="C60" s="1349" t="s">
        <v>253</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251</v>
      </c>
      <c r="B61" s="1349" t="s">
        <v>252</v>
      </c>
      <c r="C61" s="1320"/>
      <c r="D61" s="1320"/>
      <c r="E61" s="2265"/>
      <c r="F61" s="2264"/>
      <c r="G61" s="1320"/>
      <c r="H61" s="1320"/>
      <c r="I61" s="1320"/>
      <c r="J61" s="1320"/>
      <c r="K61" s="1320"/>
      <c r="L61" s="1470"/>
      <c r="M61" s="1327"/>
      <c r="N61" s="1327"/>
      <c r="P61" s="1322"/>
      <c r="Q61" s="1323"/>
      <c r="R61" s="1322"/>
      <c r="S61" s="1328"/>
      <c r="T61" s="1331" t="s">
        <v>170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251</v>
      </c>
      <c r="B62" s="1349"/>
      <c r="C62" s="1349"/>
      <c r="D62" s="1349"/>
      <c r="E62" s="2264"/>
      <c r="F62" s="1349"/>
      <c r="G62" s="1349"/>
      <c r="H62" s="1349"/>
      <c r="I62" s="1349"/>
      <c r="J62" s="1349"/>
      <c r="K62" s="1349"/>
      <c r="L62" s="1352"/>
      <c r="M62" s="1327"/>
      <c r="N62" s="1327"/>
      <c r="O62" s="524"/>
      <c r="P62" s="386"/>
      <c r="Q62" s="1350"/>
      <c r="R62" s="386"/>
      <c r="S62" s="1328"/>
      <c r="T62" s="1331" t="s">
        <v>171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172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25">
      <c r="M64" s="1166"/>
      <c r="N64" s="1166"/>
      <c r="O64" s="543"/>
      <c r="P64" s="1166"/>
      <c r="Q64" s="1166"/>
      <c r="R64" s="1161"/>
      <c r="S64" s="1161"/>
      <c r="BD64" s="1161"/>
      <c r="BE64" s="1161"/>
      <c r="BF64" s="1161"/>
      <c r="BG64" s="1161"/>
      <c r="BH64" s="1161"/>
      <c r="BI64" s="1161">
        <v>11</v>
      </c>
    </row>
    <row customHeight="1" ht="20.2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5">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20.2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5">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E43D6-7C08-1F6D-CB67-0.35ABC3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488</v>
      </c>
      <c r="U5" s="306"/>
      <c r="V5" s="2356"/>
      <c r="W5" s="2357"/>
      <c r="X5" s="2357"/>
      <c r="Y5" s="2357"/>
      <c r="Z5" s="2357"/>
      <c r="AA5" s="2357"/>
      <c r="AB5" s="2358"/>
      <c r="AC5" s="2359"/>
      <c r="AD5" s="2360"/>
      <c r="AE5" s="2360"/>
      <c r="AF5" s="2360"/>
      <c r="AG5" s="2360"/>
      <c r="AH5" s="2360"/>
      <c r="AI5" s="2360"/>
      <c r="AJ5" s="2361"/>
      <c r="AK5" s="1264" t="s">
        <v>489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3"/>
      <c r="AC6" s="2251"/>
      <c r="AD6" s="2252"/>
      <c r="AE6" s="2252"/>
      <c r="AF6" s="2252"/>
      <c r="AG6" s="2252"/>
      <c r="AH6" s="2252"/>
      <c r="AI6" s="2252"/>
      <c r="AJ6" s="2253"/>
      <c r="AK6" s="1313" t="s">
        <v>490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373"/>
      <c r="X9" s="373"/>
      <c r="Y9" s="373"/>
      <c r="Z9" s="373"/>
      <c r="AA9" s="373"/>
      <c r="AB9" s="373"/>
      <c r="AC9" s="373"/>
      <c r="AD9" s="373"/>
      <c r="AE9" s="373"/>
      <c r="AF9" s="373"/>
      <c r="AG9" s="373"/>
      <c r="AH9" s="373"/>
      <c r="AI9" s="373"/>
      <c r="AJ9" s="373"/>
      <c r="AK9" s="1264" t="s">
        <v>492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332"/>
      <c r="AC29" s="2257" t="str">
        <f>IF(TITLE_NUMBER_PR_CHANGE="",IF(TITLE_NUMBER_PR="","",TITLE_NUMBER_PR),TITLE_NUMBER_PR_CHANGE)</f>
        <v>1191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332"/>
      <c r="AC33" s="2257" t="str">
        <f>IF(TITLE_NUMBER_PR_CHANGE="",IF(TITLE_NUMBER_PR="","",TITLE_NUMBER_PR),TITLE_NUMBER_PR_CHANGE)</f>
        <v>1191</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5">
      <c r="Q37" s="382"/>
      <c r="R37" s="382"/>
      <c r="S37" s="2279" t="s">
        <v>89</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6">
      <c r="Q38" s="382"/>
      <c r="R38" s="382"/>
      <c r="S38" s="2279"/>
      <c r="T38" s="2215"/>
      <c r="U38" s="1037"/>
      <c r="V38" s="1489" t="s">
        <v>494</v>
      </c>
      <c r="W38" s="2268" t="s">
        <v>437</v>
      </c>
      <c r="X38" s="2269"/>
      <c r="Y38" s="2268" t="s">
        <v>438</v>
      </c>
      <c r="Z38" s="2275"/>
      <c r="AA38" s="2269"/>
      <c r="AB38" s="2284"/>
      <c r="AC38" s="1489" t="s">
        <v>494</v>
      </c>
      <c r="AD38" s="2268" t="s">
        <v>437</v>
      </c>
      <c r="AE38" s="2269"/>
      <c r="AF38" s="2268" t="s">
        <v>438</v>
      </c>
      <c r="AG38" s="2275"/>
      <c r="AH38" s="2269"/>
      <c r="AI38" s="2284"/>
      <c r="AJ38" s="2287"/>
      <c r="AK38" s="2133"/>
      <c r="AQ38" s="1161">
        <v>34</v>
      </c>
    </row>
    <row customHeight="1" ht="90">
      <c r="A39" s="1376"/>
      <c r="B39" s="1376" t="s">
        <v>136</v>
      </c>
      <c r="C39" s="1376" t="s">
        <v>137</v>
      </c>
      <c r="D39" s="1376" t="s">
        <v>138</v>
      </c>
      <c r="E39" s="1370" t="s">
        <v>439</v>
      </c>
      <c r="F39" s="1370" t="s">
        <v>440</v>
      </c>
      <c r="G39" s="1370" t="s">
        <v>441</v>
      </c>
      <c r="H39" s="1370"/>
      <c r="I39" s="1370" t="s">
        <v>495</v>
      </c>
      <c r="J39" s="1370" t="s">
        <v>444</v>
      </c>
      <c r="K39" s="1370" t="s">
        <v>496</v>
      </c>
      <c r="L39" s="1370" t="s">
        <v>420</v>
      </c>
      <c r="Q39" s="382"/>
      <c r="R39" s="382"/>
      <c r="S39" s="2279"/>
      <c r="T39" s="2215"/>
      <c r="U39" s="308"/>
      <c r="V39" s="1489" t="s">
        <v>523</v>
      </c>
      <c r="W39" s="1228" t="s">
        <v>524</v>
      </c>
      <c r="X39" s="1228" t="s">
        <v>499</v>
      </c>
      <c r="Y39" s="1495" t="s">
        <v>448</v>
      </c>
      <c r="Z39" s="2276" t="s">
        <v>449</v>
      </c>
      <c r="AA39" s="2277"/>
      <c r="AB39" s="2285"/>
      <c r="AC39" s="1489" t="s">
        <v>523</v>
      </c>
      <c r="AD39" s="1228" t="s">
        <v>524</v>
      </c>
      <c r="AE39" s="1228" t="s">
        <v>499</v>
      </c>
      <c r="AF39" s="1495" t="s">
        <v>448</v>
      </c>
      <c r="AG39" s="2276" t="s">
        <v>449</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271</v>
      </c>
      <c r="B42" s="1369" t="s">
        <v>272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271</v>
      </c>
      <c r="B43" s="1369" t="s">
        <v>272</v>
      </c>
      <c r="C43" s="1369" t="s">
        <v>273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522</v>
      </c>
      <c r="AM43" s="506"/>
      <c r="AN43" s="506" t="str">
        <f>IF(T43="","",T43)</f>
        <v>Наименование централизованной системы водоотведения</v>
      </c>
      <c r="AO43" s="506"/>
      <c r="AP43" s="506"/>
      <c r="AQ43" s="1161">
        <v>23</v>
      </c>
    </row>
    <row customHeight="1" ht="24">
      <c r="A44" s="1369" t="s">
        <v>271</v>
      </c>
      <c r="B44" s="1369" t="s">
        <v>272</v>
      </c>
      <c r="C44" s="1369" t="s">
        <v>273</v>
      </c>
      <c r="D44" s="1369" t="s">
        <v>525</v>
      </c>
      <c r="E44" s="2265"/>
      <c r="F44" s="2265"/>
      <c r="G44" s="2265"/>
      <c r="H44" s="2265"/>
      <c r="I44" s="2262" t="str">
        <f>S43&amp;".1"</f>
        <v>...1</v>
      </c>
      <c r="J44" s="1369"/>
      <c r="K44" s="1369"/>
      <c r="L44" s="1370"/>
      <c r="P44" s="2263">
        <v>1</v>
      </c>
      <c r="Q44" s="1487"/>
      <c r="R44" s="362"/>
      <c r="S44" s="1499" t="str">
        <f>$I44</f>
        <v>...1</v>
      </c>
      <c r="T44" s="291" t="s">
        <v>488</v>
      </c>
      <c r="U44" s="306"/>
      <c r="V44" s="2356"/>
      <c r="W44" s="2357"/>
      <c r="X44" s="2357"/>
      <c r="Y44" s="2357"/>
      <c r="Z44" s="2357"/>
      <c r="AA44" s="2357"/>
      <c r="AB44" s="2358"/>
      <c r="AC44" s="2359"/>
      <c r="AD44" s="2360"/>
      <c r="AE44" s="2360"/>
      <c r="AF44" s="2360"/>
      <c r="AG44" s="2360"/>
      <c r="AH44" s="2360"/>
      <c r="AI44" s="2360"/>
      <c r="AJ44" s="2361"/>
      <c r="AK44" s="1264" t="s">
        <v>489</v>
      </c>
      <c r="AM44" s="506"/>
      <c r="AN44" s="506" t="str">
        <f>IF(T44="","",T44)</f>
        <v>Наименование признака дифференциации</v>
      </c>
      <c r="AO44" s="506"/>
      <c r="AP44" s="506"/>
      <c r="AQ44" s="1161">
        <v>23</v>
      </c>
    </row>
    <row customHeight="1" ht="24">
      <c r="A45" s="1369" t="s">
        <v>271</v>
      </c>
      <c r="B45" s="1369" t="s">
        <v>272</v>
      </c>
      <c r="C45" s="1369" t="s">
        <v>273</v>
      </c>
      <c r="D45" s="1369" t="s">
        <v>525</v>
      </c>
      <c r="E45" s="2265"/>
      <c r="F45" s="2265"/>
      <c r="G45" s="2265"/>
      <c r="H45" s="2265"/>
      <c r="I45" s="2292"/>
      <c r="J45" s="2262" t="str">
        <f>I44&amp;".1"</f>
        <v>...1.1</v>
      </c>
      <c r="K45" s="1369"/>
      <c r="L45" s="1370" t="s">
        <v>411</v>
      </c>
      <c r="P45" s="2263"/>
      <c r="Q45" s="2263">
        <v>1</v>
      </c>
      <c r="R45" s="363"/>
      <c r="S45" s="1499" t="str">
        <f>$J45</f>
        <v>...1.1</v>
      </c>
      <c r="T45" s="292" t="s">
        <v>412</v>
      </c>
      <c r="U45" s="306"/>
      <c r="V45" s="2251"/>
      <c r="W45" s="2252"/>
      <c r="X45" s="2252"/>
      <c r="Y45" s="2252"/>
      <c r="Z45" s="2252"/>
      <c r="AA45" s="2252"/>
      <c r="AB45" s="2253"/>
      <c r="AC45" s="2251"/>
      <c r="AD45" s="2252"/>
      <c r="AE45" s="2252"/>
      <c r="AF45" s="2252"/>
      <c r="AG45" s="2252"/>
      <c r="AH45" s="2252"/>
      <c r="AI45" s="2252"/>
      <c r="AJ45" s="2253"/>
      <c r="AK45" s="1313" t="s">
        <v>490</v>
      </c>
      <c r="AM45" s="506"/>
      <c r="AN45" s="506" t="str">
        <f>IF(T45="","",T45)</f>
        <v>Группа потребителей</v>
      </c>
      <c r="AO45" s="506"/>
      <c r="AP45" s="506"/>
      <c r="AQ45" s="1161">
        <v>23</v>
      </c>
    </row>
    <row customHeight="1" ht="24">
      <c r="A46" s="1369" t="s">
        <v>271</v>
      </c>
      <c r="B46" s="1369" t="s">
        <v>272</v>
      </c>
      <c r="C46" s="1369" t="s">
        <v>273</v>
      </c>
      <c r="D46" s="1369" t="s">
        <v>525</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271</v>
      </c>
      <c r="B47" s="1369" t="s">
        <v>272</v>
      </c>
      <c r="C47" s="1369" t="s">
        <v>273</v>
      </c>
      <c r="D47" s="1369" t="s">
        <v>525</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271</v>
      </c>
      <c r="B48" s="1369" t="s">
        <v>272</v>
      </c>
      <c r="C48" s="1369" t="s">
        <v>273</v>
      </c>
      <c r="D48" s="1369" t="s">
        <v>525</v>
      </c>
      <c r="E48" s="2265"/>
      <c r="F48" s="2265"/>
      <c r="G48" s="2265"/>
      <c r="H48" s="2265"/>
      <c r="I48" s="2292"/>
      <c r="J48" s="2262"/>
      <c r="K48" s="1369"/>
      <c r="L48" s="1370"/>
      <c r="P48" s="2263"/>
      <c r="Q48" s="2263"/>
      <c r="R48" s="362"/>
      <c r="S48" s="1284"/>
      <c r="T48" s="293" t="s">
        <v>491</v>
      </c>
      <c r="U48" s="373"/>
      <c r="V48" s="373"/>
      <c r="W48" s="373"/>
      <c r="X48" s="373"/>
      <c r="Y48" s="373"/>
      <c r="Z48" s="373"/>
      <c r="AA48" s="373"/>
      <c r="AB48" s="373"/>
      <c r="AC48" s="373"/>
      <c r="AD48" s="373"/>
      <c r="AE48" s="373"/>
      <c r="AF48" s="373"/>
      <c r="AG48" s="373"/>
      <c r="AH48" s="373"/>
      <c r="AI48" s="373"/>
      <c r="AJ48" s="373"/>
      <c r="AK48" s="1264" t="s">
        <v>492</v>
      </c>
      <c r="AM48" s="506"/>
      <c r="AN48" s="506" t="str">
        <f>IF(T48="","",T48)</f>
        <v>Добавить значение признака дифференциации</v>
      </c>
      <c r="AO48" s="506"/>
      <c r="AP48" s="506"/>
      <c r="AQ48" s="1161">
        <v>20</v>
      </c>
    </row>
    <row customHeight="1" ht="21.75">
      <c r="A49" s="1369" t="s">
        <v>271</v>
      </c>
      <c r="B49" s="1369" t="s">
        <v>272</v>
      </c>
      <c r="C49" s="1369" t="s">
        <v>273</v>
      </c>
      <c r="D49" s="1369" t="s">
        <v>525</v>
      </c>
      <c r="E49" s="2265"/>
      <c r="F49" s="2265"/>
      <c r="G49" s="2265"/>
      <c r="H49" s="2265"/>
      <c r="I49" s="2262"/>
      <c r="J49" s="1369"/>
      <c r="K49" s="1369"/>
      <c r="L49" s="1370"/>
      <c r="P49" s="2263"/>
      <c r="Q49" s="1487"/>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271</v>
      </c>
      <c r="B50" s="1369" t="s">
        <v>272</v>
      </c>
      <c r="C50" s="1369" t="s">
        <v>273</v>
      </c>
      <c r="D50" s="1369" t="s">
        <v>525</v>
      </c>
      <c r="E50" s="2265"/>
      <c r="F50" s="2265"/>
      <c r="G50" s="2265"/>
      <c r="H50" s="2264"/>
      <c r="I50" s="1369"/>
      <c r="J50" s="1369"/>
      <c r="K50" s="1369"/>
      <c r="L50" s="1370"/>
      <c r="M50" s="1371"/>
      <c r="N50" s="1371"/>
      <c r="O50" s="543"/>
      <c r="P50" s="366"/>
      <c r="Q50" s="381"/>
      <c r="R50" s="361"/>
      <c r="S50" s="1284"/>
      <c r="T50" s="378" t="s">
        <v>493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271</v>
      </c>
      <c r="B51" s="1349" t="s">
        <v>272</v>
      </c>
      <c r="C51" s="1320"/>
      <c r="D51" s="1320"/>
      <c r="E51" s="2265"/>
      <c r="F51" s="2264"/>
      <c r="G51" s="1320"/>
      <c r="H51" s="1320"/>
      <c r="I51" s="1320"/>
      <c r="J51" s="1320"/>
      <c r="K51" s="1320"/>
      <c r="L51" s="1500"/>
      <c r="M51" s="1327"/>
      <c r="N51" s="1327"/>
      <c r="P51" s="1322"/>
      <c r="Q51" s="1323"/>
      <c r="R51" s="1322"/>
      <c r="S51" s="1328"/>
      <c r="T51" s="1331" t="s">
        <v>170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271</v>
      </c>
      <c r="B52" s="1349"/>
      <c r="C52" s="1349"/>
      <c r="D52" s="1349"/>
      <c r="E52" s="2264"/>
      <c r="F52" s="1349"/>
      <c r="G52" s="1349"/>
      <c r="H52" s="1349"/>
      <c r="I52" s="1349"/>
      <c r="J52" s="1349"/>
      <c r="K52" s="1349"/>
      <c r="L52" s="1352"/>
      <c r="M52" s="1327"/>
      <c r="N52" s="1327"/>
      <c r="O52" s="524"/>
      <c r="P52" s="386"/>
      <c r="Q52" s="1350"/>
      <c r="R52" s="386"/>
      <c r="S52" s="1328"/>
      <c r="T52" s="1331" t="s">
        <v>171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89567-FEE1-86B7-44AF-0.8F8A40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488</v>
      </c>
      <c r="U5" s="306"/>
      <c r="V5" s="2356"/>
      <c r="W5" s="2357"/>
      <c r="X5" s="2357"/>
      <c r="Y5" s="2357"/>
      <c r="Z5" s="2357"/>
      <c r="AA5" s="2357"/>
      <c r="AB5" s="2358"/>
      <c r="AC5" s="2359"/>
      <c r="AD5" s="2360"/>
      <c r="AE5" s="2360"/>
      <c r="AF5" s="2360"/>
      <c r="AG5" s="2360"/>
      <c r="AH5" s="2360"/>
      <c r="AI5" s="2360"/>
      <c r="AJ5" s="2361"/>
      <c r="AK5" s="1264" t="s">
        <v>489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3"/>
      <c r="AC6" s="2251"/>
      <c r="AD6" s="2252"/>
      <c r="AE6" s="2252"/>
      <c r="AF6" s="2252"/>
      <c r="AG6" s="2252"/>
      <c r="AH6" s="2252"/>
      <c r="AI6" s="2252"/>
      <c r="AJ6" s="2253"/>
      <c r="AK6" s="1313" t="s">
        <v>490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373"/>
      <c r="X9" s="373"/>
      <c r="Y9" s="373"/>
      <c r="Z9" s="373"/>
      <c r="AA9" s="373"/>
      <c r="AB9" s="373"/>
      <c r="AC9" s="373"/>
      <c r="AD9" s="373"/>
      <c r="AE9" s="373"/>
      <c r="AF9" s="373"/>
      <c r="AG9" s="373"/>
      <c r="AH9" s="373"/>
      <c r="AI9" s="373"/>
      <c r="AJ9" s="373"/>
      <c r="AK9" s="1264" t="s">
        <v>492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332"/>
      <c r="AC29" s="2257" t="str">
        <f>IF(TITLE_NUMBER_PR_CHANGE="",IF(TITLE_NUMBER_PR="","",TITLE_NUMBER_PR),TITLE_NUMBER_PR_CHANGE)</f>
        <v>1191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332"/>
      <c r="AC33" s="2257" t="str">
        <f>IF(TITLE_NUMBER_PR_CHANGE="",IF(TITLE_NUMBER_PR="","",TITLE_NUMBER_PR),TITLE_NUMBER_PR_CHANGE)</f>
        <v>1191</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5">
      <c r="Q37" s="382"/>
      <c r="R37" s="382"/>
      <c r="S37" s="2279" t="s">
        <v>89</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6">
      <c r="Q38" s="382"/>
      <c r="R38" s="382"/>
      <c r="S38" s="2279"/>
      <c r="T38" s="2215"/>
      <c r="U38" s="1037"/>
      <c r="V38" s="1489" t="s">
        <v>494</v>
      </c>
      <c r="W38" s="2268" t="s">
        <v>437</v>
      </c>
      <c r="X38" s="2269"/>
      <c r="Y38" s="2268" t="s">
        <v>438</v>
      </c>
      <c r="Z38" s="2275"/>
      <c r="AA38" s="2269"/>
      <c r="AB38" s="2284"/>
      <c r="AC38" s="1489" t="s">
        <v>494</v>
      </c>
      <c r="AD38" s="2268" t="s">
        <v>437</v>
      </c>
      <c r="AE38" s="2269"/>
      <c r="AF38" s="2268" t="s">
        <v>438</v>
      </c>
      <c r="AG38" s="2275"/>
      <c r="AH38" s="2269"/>
      <c r="AI38" s="2284"/>
      <c r="AJ38" s="2287"/>
      <c r="AK38" s="2133"/>
      <c r="AQ38" s="1161">
        <v>34</v>
      </c>
    </row>
    <row customHeight="1" ht="90">
      <c r="A39" s="1376"/>
      <c r="B39" s="1376" t="s">
        <v>136</v>
      </c>
      <c r="C39" s="1376" t="s">
        <v>137</v>
      </c>
      <c r="D39" s="1376" t="s">
        <v>138</v>
      </c>
      <c r="E39" s="1370" t="s">
        <v>439</v>
      </c>
      <c r="F39" s="1370" t="s">
        <v>440</v>
      </c>
      <c r="G39" s="1370" t="s">
        <v>441</v>
      </c>
      <c r="H39" s="1370"/>
      <c r="I39" s="1370" t="s">
        <v>495</v>
      </c>
      <c r="J39" s="1370" t="s">
        <v>444</v>
      </c>
      <c r="K39" s="1370" t="s">
        <v>496</v>
      </c>
      <c r="L39" s="1370" t="s">
        <v>420</v>
      </c>
      <c r="Q39" s="382"/>
      <c r="R39" s="382"/>
      <c r="S39" s="2279"/>
      <c r="T39" s="2215"/>
      <c r="U39" s="308"/>
      <c r="V39" s="1489" t="s">
        <v>523</v>
      </c>
      <c r="W39" s="1228" t="s">
        <v>524</v>
      </c>
      <c r="X39" s="1228" t="s">
        <v>499</v>
      </c>
      <c r="Y39" s="1495" t="s">
        <v>448</v>
      </c>
      <c r="Z39" s="2276" t="s">
        <v>449</v>
      </c>
      <c r="AA39" s="2277"/>
      <c r="AB39" s="2285"/>
      <c r="AC39" s="1489" t="s">
        <v>523</v>
      </c>
      <c r="AD39" s="1228" t="s">
        <v>524</v>
      </c>
      <c r="AE39" s="1228" t="s">
        <v>499</v>
      </c>
      <c r="AF39" s="1495" t="s">
        <v>448</v>
      </c>
      <c r="AG39" s="2276" t="s">
        <v>449</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276</v>
      </c>
      <c r="B42" s="1369" t="s">
        <v>277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276</v>
      </c>
      <c r="B43" s="1369" t="s">
        <v>277</v>
      </c>
      <c r="C43" s="1369" t="s">
        <v>278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522</v>
      </c>
      <c r="AM43" s="506"/>
      <c r="AN43" s="506" t="str">
        <f>IF(T43="","",T43)</f>
        <v>Наименование централизованной системы водоотведения</v>
      </c>
      <c r="AO43" s="506"/>
      <c r="AP43" s="506"/>
      <c r="AQ43" s="1161">
        <v>23</v>
      </c>
    </row>
    <row customHeight="1" ht="24">
      <c r="A44" s="1369" t="s">
        <v>276</v>
      </c>
      <c r="B44" s="1369" t="s">
        <v>277</v>
      </c>
      <c r="C44" s="1369" t="s">
        <v>278</v>
      </c>
      <c r="D44" s="1369" t="s">
        <v>526</v>
      </c>
      <c r="E44" s="2265"/>
      <c r="F44" s="2265"/>
      <c r="G44" s="2265"/>
      <c r="H44" s="2265"/>
      <c r="I44" s="2262" t="str">
        <f>S43&amp;".1"</f>
        <v>...1</v>
      </c>
      <c r="J44" s="1369"/>
      <c r="K44" s="1369"/>
      <c r="L44" s="1370"/>
      <c r="P44" s="2263">
        <v>1</v>
      </c>
      <c r="Q44" s="1487"/>
      <c r="R44" s="362"/>
      <c r="S44" s="1499" t="str">
        <f>$I44</f>
        <v>...1</v>
      </c>
      <c r="T44" s="291" t="s">
        <v>488</v>
      </c>
      <c r="U44" s="306"/>
      <c r="V44" s="2356"/>
      <c r="W44" s="2357"/>
      <c r="X44" s="2357"/>
      <c r="Y44" s="2357"/>
      <c r="Z44" s="2357"/>
      <c r="AA44" s="2357"/>
      <c r="AB44" s="2358"/>
      <c r="AC44" s="2359"/>
      <c r="AD44" s="2360"/>
      <c r="AE44" s="2360"/>
      <c r="AF44" s="2360"/>
      <c r="AG44" s="2360"/>
      <c r="AH44" s="2360"/>
      <c r="AI44" s="2360"/>
      <c r="AJ44" s="2361"/>
      <c r="AK44" s="1264" t="s">
        <v>489</v>
      </c>
      <c r="AM44" s="506"/>
      <c r="AN44" s="506" t="str">
        <f>IF(T44="","",T44)</f>
        <v>Наименование признака дифференциации</v>
      </c>
      <c r="AO44" s="506"/>
      <c r="AP44" s="506"/>
      <c r="AQ44" s="1161">
        <v>23</v>
      </c>
    </row>
    <row customHeight="1" ht="24">
      <c r="A45" s="1369" t="s">
        <v>276</v>
      </c>
      <c r="B45" s="1369" t="s">
        <v>277</v>
      </c>
      <c r="C45" s="1369" t="s">
        <v>278</v>
      </c>
      <c r="D45" s="1369" t="s">
        <v>526</v>
      </c>
      <c r="E45" s="2265"/>
      <c r="F45" s="2265"/>
      <c r="G45" s="2265"/>
      <c r="H45" s="2265"/>
      <c r="I45" s="2292"/>
      <c r="J45" s="2262" t="str">
        <f>I44&amp;".1"</f>
        <v>...1.1</v>
      </c>
      <c r="K45" s="1369"/>
      <c r="L45" s="1370" t="s">
        <v>411</v>
      </c>
      <c r="P45" s="2263"/>
      <c r="Q45" s="2263">
        <v>1</v>
      </c>
      <c r="R45" s="363"/>
      <c r="S45" s="1499" t="str">
        <f>$J45</f>
        <v>...1.1</v>
      </c>
      <c r="T45" s="292" t="s">
        <v>412</v>
      </c>
      <c r="U45" s="306"/>
      <c r="V45" s="2251"/>
      <c r="W45" s="2252"/>
      <c r="X45" s="2252"/>
      <c r="Y45" s="2252"/>
      <c r="Z45" s="2252"/>
      <c r="AA45" s="2252"/>
      <c r="AB45" s="2253"/>
      <c r="AC45" s="2251"/>
      <c r="AD45" s="2252"/>
      <c r="AE45" s="2252"/>
      <c r="AF45" s="2252"/>
      <c r="AG45" s="2252"/>
      <c r="AH45" s="2252"/>
      <c r="AI45" s="2252"/>
      <c r="AJ45" s="2253"/>
      <c r="AK45" s="1313" t="s">
        <v>490</v>
      </c>
      <c r="AM45" s="506"/>
      <c r="AN45" s="506" t="str">
        <f>IF(T45="","",T45)</f>
        <v>Группа потребителей</v>
      </c>
      <c r="AO45" s="506"/>
      <c r="AP45" s="506"/>
      <c r="AQ45" s="1161">
        <v>23</v>
      </c>
    </row>
    <row customHeight="1" ht="24">
      <c r="A46" s="1369" t="s">
        <v>276</v>
      </c>
      <c r="B46" s="1369" t="s">
        <v>277</v>
      </c>
      <c r="C46" s="1369" t="s">
        <v>278</v>
      </c>
      <c r="D46" s="1369" t="s">
        <v>526</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276</v>
      </c>
      <c r="B47" s="1369" t="s">
        <v>277</v>
      </c>
      <c r="C47" s="1369" t="s">
        <v>278</v>
      </c>
      <c r="D47" s="1369" t="s">
        <v>526</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276</v>
      </c>
      <c r="B48" s="1369" t="s">
        <v>277</v>
      </c>
      <c r="C48" s="1369" t="s">
        <v>278</v>
      </c>
      <c r="D48" s="1369" t="s">
        <v>526</v>
      </c>
      <c r="E48" s="2265"/>
      <c r="F48" s="2265"/>
      <c r="G48" s="2265"/>
      <c r="H48" s="2265"/>
      <c r="I48" s="2292"/>
      <c r="J48" s="2262"/>
      <c r="K48" s="1369"/>
      <c r="L48" s="1370"/>
      <c r="P48" s="2263"/>
      <c r="Q48" s="2263"/>
      <c r="R48" s="362"/>
      <c r="S48" s="1284"/>
      <c r="T48" s="293" t="s">
        <v>491</v>
      </c>
      <c r="U48" s="373"/>
      <c r="V48" s="373"/>
      <c r="W48" s="373"/>
      <c r="X48" s="373"/>
      <c r="Y48" s="373"/>
      <c r="Z48" s="373"/>
      <c r="AA48" s="373"/>
      <c r="AB48" s="373"/>
      <c r="AC48" s="373"/>
      <c r="AD48" s="373"/>
      <c r="AE48" s="373"/>
      <c r="AF48" s="373"/>
      <c r="AG48" s="373"/>
      <c r="AH48" s="373"/>
      <c r="AI48" s="373"/>
      <c r="AJ48" s="373"/>
      <c r="AK48" s="1264" t="s">
        <v>492</v>
      </c>
      <c r="AM48" s="506"/>
      <c r="AN48" s="506" t="str">
        <f>IF(T48="","",T48)</f>
        <v>Добавить значение признака дифференциации</v>
      </c>
      <c r="AO48" s="506"/>
      <c r="AP48" s="506"/>
      <c r="AQ48" s="1161">
        <v>20</v>
      </c>
    </row>
    <row customHeight="1" ht="21.75">
      <c r="A49" s="1369" t="s">
        <v>276</v>
      </c>
      <c r="B49" s="1369" t="s">
        <v>277</v>
      </c>
      <c r="C49" s="1369" t="s">
        <v>278</v>
      </c>
      <c r="D49" s="1369" t="s">
        <v>526</v>
      </c>
      <c r="E49" s="2265"/>
      <c r="F49" s="2265"/>
      <c r="G49" s="2265"/>
      <c r="H49" s="2265"/>
      <c r="I49" s="2262"/>
      <c r="J49" s="1369"/>
      <c r="K49" s="1369"/>
      <c r="L49" s="1370"/>
      <c r="P49" s="2263"/>
      <c r="Q49" s="1487"/>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276</v>
      </c>
      <c r="B50" s="1369" t="s">
        <v>277</v>
      </c>
      <c r="C50" s="1369" t="s">
        <v>278</v>
      </c>
      <c r="D50" s="1369" t="s">
        <v>526</v>
      </c>
      <c r="E50" s="2265"/>
      <c r="F50" s="2265"/>
      <c r="G50" s="2265"/>
      <c r="H50" s="2264"/>
      <c r="I50" s="1369"/>
      <c r="J50" s="1369"/>
      <c r="K50" s="1369"/>
      <c r="L50" s="1370"/>
      <c r="M50" s="1371"/>
      <c r="N50" s="1371"/>
      <c r="O50" s="543"/>
      <c r="P50" s="366"/>
      <c r="Q50" s="381"/>
      <c r="R50" s="361"/>
      <c r="S50" s="1284"/>
      <c r="T50" s="378" t="s">
        <v>493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276</v>
      </c>
      <c r="B51" s="1349" t="s">
        <v>277</v>
      </c>
      <c r="C51" s="1320"/>
      <c r="D51" s="1320"/>
      <c r="E51" s="2265"/>
      <c r="F51" s="2264"/>
      <c r="G51" s="1320"/>
      <c r="H51" s="1320"/>
      <c r="I51" s="1320"/>
      <c r="J51" s="1320"/>
      <c r="K51" s="1320"/>
      <c r="L51" s="1500"/>
      <c r="M51" s="1327"/>
      <c r="N51" s="1327"/>
      <c r="P51" s="1322"/>
      <c r="Q51" s="1323"/>
      <c r="R51" s="1322"/>
      <c r="S51" s="1328"/>
      <c r="T51" s="1331" t="s">
        <v>170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276</v>
      </c>
      <c r="B52" s="1349"/>
      <c r="C52" s="1349"/>
      <c r="D52" s="1349"/>
      <c r="E52" s="2264"/>
      <c r="F52" s="1349"/>
      <c r="G52" s="1349"/>
      <c r="H52" s="1349"/>
      <c r="I52" s="1349"/>
      <c r="J52" s="1349"/>
      <c r="K52" s="1349"/>
      <c r="L52" s="1352"/>
      <c r="M52" s="1327"/>
      <c r="N52" s="1327"/>
      <c r="O52" s="524"/>
      <c r="P52" s="386"/>
      <c r="Q52" s="1350"/>
      <c r="R52" s="386"/>
      <c r="S52" s="1328"/>
      <c r="T52" s="1331" t="s">
        <v>171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4F346-A4AC-E3E7-B71A-0.AB5FC8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522</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28</v>
      </c>
      <c r="AL8" s="2113" t="s">
        <v>67</v>
      </c>
      <c r="AM8" s="2198"/>
      <c r="AN8" s="2211">
        <v>1</v>
      </c>
      <c r="AO8" s="2363"/>
      <c r="AP8" s="2364" t="s">
        <v>67</v>
      </c>
      <c r="AQ8" s="317"/>
      <c r="AR8" s="1492">
        <v>1</v>
      </c>
      <c r="AS8" s="1498" t="s">
        <v>28</v>
      </c>
      <c r="AT8" s="757"/>
      <c r="AU8" s="1263"/>
      <c r="AV8" s="757"/>
      <c r="AW8" s="1263"/>
      <c r="AX8" s="1740"/>
      <c r="AY8" s="1475" t="s">
        <v>67</v>
      </c>
      <c r="AZ8" s="1740"/>
      <c r="BA8" s="1475" t="s">
        <v>67</v>
      </c>
      <c r="BB8" s="1354"/>
      <c r="BC8" s="2259" t="s">
        <v>506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171</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419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420</v>
      </c>
      <c r="P24" s="1514"/>
      <c r="Q24" s="1516"/>
      <c r="R24" s="1516"/>
      <c r="AA24" s="1513" t="s">
        <v>422</v>
      </c>
      <c r="AC24" s="1513" t="s">
        <v>423</v>
      </c>
      <c r="AD24" s="1513" t="s">
        <v>474</v>
      </c>
      <c r="AH24" s="1513" t="s">
        <v>474</v>
      </c>
      <c r="AK24" s="1513" t="s">
        <v>511</v>
      </c>
      <c r="AL24" s="1513" t="s">
        <v>474</v>
      </c>
      <c r="AP24" s="1513" t="s">
        <v>474</v>
      </c>
      <c r="AY24" s="1513" t="s">
        <v>422</v>
      </c>
      <c r="BA24" s="1513" t="s">
        <v>423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5">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5">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5">
      <c r="Q29" s="297"/>
      <c r="R29" s="382"/>
      <c r="S29" s="2255" t="str">
        <f>IF(org=0,"Не определено",org)</f>
        <v>ТМУП "ТТС"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425</v>
      </c>
      <c r="T32" s="2256"/>
      <c r="U32" s="1378"/>
      <c r="V32" s="2270" t="str">
        <f>IF(TITLE_DATE_PR_CHANGE="",IF(TITLE_DATE_PR="","",TITLE_DATE_PR),TITLE_DATE_PR_CHANGE)</f>
        <v>45989</v>
      </c>
      <c r="W32" s="2270"/>
      <c r="X32" s="2270"/>
      <c r="Y32" s="2270"/>
      <c r="Z32" s="2270"/>
      <c r="AA32" s="2270"/>
      <c r="AB32" s="2270"/>
      <c r="AC32" s="332"/>
      <c r="AD32" s="2270" t="str">
        <f>IF(TITLE_DATE_PR_CHANGE="",IF(TITLE_DATE_PR="","",TITLE_DATE_PR),TITLE_DATE_PR_CHANGE)</f>
        <v>45989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426</v>
      </c>
      <c r="T33" s="2256"/>
      <c r="U33" s="1378"/>
      <c r="V33" s="2257" t="str">
        <f>IF(TITLE_NUMBER_PR_CHANGE="",IF(TITLE_NUMBER_PR="","",TITLE_NUMBER_PR),TITLE_NUMBER_PR_CHANGE)</f>
        <v>1191</v>
      </c>
      <c r="W33" s="2257"/>
      <c r="X33" s="2257"/>
      <c r="Y33" s="2257"/>
      <c r="Z33" s="2257"/>
      <c r="AA33" s="2257"/>
      <c r="AB33" s="2257"/>
      <c r="AC33" s="332"/>
      <c r="AD33" s="2257" t="str">
        <f>IF(TITLE_NUMBER_PR_CHANGE="",IF(TITLE_NUMBER_PR="","",TITLE_NUMBER_PR),TITLE_NUMBER_PR_CHANGE)</f>
        <v>1191</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425</v>
      </c>
      <c r="T36" s="2256"/>
      <c r="U36" s="1378"/>
      <c r="V36" s="2270" t="str">
        <f>IF(TITLE_DATE_PR_CHANGE="",IF(TITLE_DATE_PR="","",TITLE_DATE_PR),TITLE_DATE_PR_CHANGE)</f>
        <v>45989</v>
      </c>
      <c r="W36" s="2270"/>
      <c r="X36" s="2270"/>
      <c r="Y36" s="2270"/>
      <c r="Z36" s="2270"/>
      <c r="AA36" s="2270"/>
      <c r="AB36" s="2270"/>
      <c r="AC36" s="332"/>
      <c r="AD36" s="2270" t="str">
        <f>IF(TITLE_DATE_PR_CHANGE="",IF(TITLE_DATE_PR="","",TITLE_DATE_PR),TITLE_DATE_PR_CHANGE)</f>
        <v>45989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426</v>
      </c>
      <c r="T37" s="2256"/>
      <c r="U37" s="1378"/>
      <c r="V37" s="2257" t="str">
        <f>IF(TITLE_NUMBER_PR_CHANGE="",IF(TITLE_NUMBER_PR="","",TITLE_NUMBER_PR),TITLE_NUMBER_PR_CHANGE)</f>
        <v>1191</v>
      </c>
      <c r="W37" s="2257"/>
      <c r="X37" s="2257"/>
      <c r="Y37" s="2257"/>
      <c r="Z37" s="2257"/>
      <c r="AA37" s="2257"/>
      <c r="AB37" s="2257"/>
      <c r="AC37" s="332"/>
      <c r="AD37" s="2257" t="str">
        <f>IF(TITLE_NUMBER_PR_CHANGE="",IF(TITLE_NUMBER_PR="","",TITLE_NUMBER_PR),TITLE_NUMBER_PR_CHANGE)</f>
        <v>1191</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429</v>
      </c>
      <c r="BD38" s="374"/>
      <c r="BE38" s="374"/>
      <c r="BF38" s="374"/>
      <c r="BG38" s="374"/>
      <c r="BH38" s="374"/>
      <c r="BI38" s="424">
        <v>0</v>
      </c>
    </row>
    <row customHeight="1" ht="15">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5">
      <c r="Q40" s="297"/>
      <c r="R40" s="382"/>
      <c r="S40" s="2133" t="s">
        <v>305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306</v>
      </c>
      <c r="BI40" s="1161">
        <v>14</v>
      </c>
    </row>
    <row customHeight="1" ht="15">
      <c r="Q41" s="297"/>
      <c r="R41" s="382"/>
      <c r="S41" s="2279" t="s">
        <v>89</v>
      </c>
      <c r="T41" s="2215" t="s">
        <v>512</v>
      </c>
      <c r="U41" s="307"/>
      <c r="V41" s="2280" t="s">
        <v>431</v>
      </c>
      <c r="W41" s="2281"/>
      <c r="X41" s="2281"/>
      <c r="Y41" s="2281"/>
      <c r="Z41" s="2281"/>
      <c r="AA41" s="2281"/>
      <c r="AB41" s="2282"/>
      <c r="AC41" s="2283" t="s">
        <v>432</v>
      </c>
      <c r="AD41" s="2334" t="s">
        <v>529</v>
      </c>
      <c r="AE41" s="2297"/>
      <c r="AF41" s="2297"/>
      <c r="AG41" s="2335"/>
      <c r="AH41" s="2334" t="s">
        <v>530</v>
      </c>
      <c r="AI41" s="2297"/>
      <c r="AJ41" s="2297"/>
      <c r="AK41" s="2335"/>
      <c r="AL41" s="2334" t="s">
        <v>531</v>
      </c>
      <c r="AM41" s="2297"/>
      <c r="AN41" s="2297"/>
      <c r="AO41" s="2335"/>
      <c r="AP41" s="2334" t="s">
        <v>516</v>
      </c>
      <c r="AQ41" s="2297"/>
      <c r="AR41" s="2297"/>
      <c r="AS41" s="2335"/>
      <c r="AT41" s="2280" t="s">
        <v>431</v>
      </c>
      <c r="AU41" s="2281"/>
      <c r="AV41" s="2281"/>
      <c r="AW41" s="2281"/>
      <c r="AX41" s="2281"/>
      <c r="AY41" s="2281"/>
      <c r="AZ41" s="2282"/>
      <c r="BA41" s="2283" t="s">
        <v>432</v>
      </c>
      <c r="BB41" s="2286" t="s">
        <v>434</v>
      </c>
      <c r="BC41" s="2133"/>
      <c r="BI41" s="1161">
        <v>14</v>
      </c>
    </row>
    <row customHeight="1" ht="36">
      <c r="Q42" s="297"/>
      <c r="R42" s="382"/>
      <c r="S42" s="2279"/>
      <c r="T42" s="2215"/>
      <c r="U42" s="1037"/>
      <c r="V42" s="2198" t="s">
        <v>517</v>
      </c>
      <c r="W42" s="2199"/>
      <c r="X42" s="2198" t="s">
        <v>518</v>
      </c>
      <c r="Y42" s="2199"/>
      <c r="Z42" s="2300" t="s">
        <v>519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532</v>
      </c>
      <c r="AU42" s="2199"/>
      <c r="AV42" s="2198" t="s">
        <v>533</v>
      </c>
      <c r="AW42" s="2199"/>
      <c r="AX42" s="2300" t="s">
        <v>519</v>
      </c>
      <c r="AY42" s="2319"/>
      <c r="AZ42" s="2320"/>
      <c r="BA42" s="2284"/>
      <c r="BB42" s="2287"/>
      <c r="BC42" s="2133"/>
      <c r="BI42" s="1161">
        <v>34</v>
      </c>
    </row>
    <row customHeight="1" ht="15">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5">
      <c r="A44" s="1376"/>
      <c r="B44" s="1376" t="s">
        <v>136</v>
      </c>
      <c r="C44" s="1376" t="s">
        <v>137</v>
      </c>
      <c r="D44" s="1376" t="s">
        <v>138</v>
      </c>
      <c r="E44" s="1370" t="s">
        <v>439</v>
      </c>
      <c r="F44" s="1370" t="s">
        <v>440</v>
      </c>
      <c r="G44" s="1370" t="s">
        <v>441</v>
      </c>
      <c r="H44" s="1370" t="s">
        <v>442</v>
      </c>
      <c r="I44" s="1370" t="s">
        <v>443</v>
      </c>
      <c r="J44" s="1370" t="s">
        <v>444</v>
      </c>
      <c r="K44" s="1370" t="s">
        <v>445</v>
      </c>
      <c r="L44" s="1370" t="s">
        <v>420</v>
      </c>
      <c r="Q44" s="297"/>
      <c r="R44" s="382"/>
      <c r="S44" s="2279"/>
      <c r="T44" s="2215"/>
      <c r="U44" s="308"/>
      <c r="V44" s="1485" t="s">
        <v>483</v>
      </c>
      <c r="W44" s="1485" t="s">
        <v>484</v>
      </c>
      <c r="X44" s="1485" t="s">
        <v>483</v>
      </c>
      <c r="Y44" s="1485" t="s">
        <v>484</v>
      </c>
      <c r="Z44" s="1495" t="s">
        <v>448</v>
      </c>
      <c r="AA44" s="2276" t="s">
        <v>449</v>
      </c>
      <c r="AB44" s="2277"/>
      <c r="AC44" s="2285"/>
      <c r="AD44" s="2339"/>
      <c r="AE44" s="2340"/>
      <c r="AF44" s="2340"/>
      <c r="AG44" s="2341"/>
      <c r="AH44" s="2339"/>
      <c r="AI44" s="2340"/>
      <c r="AJ44" s="2340"/>
      <c r="AK44" s="2341"/>
      <c r="AL44" s="2339"/>
      <c r="AM44" s="2340"/>
      <c r="AN44" s="2340"/>
      <c r="AO44" s="2341"/>
      <c r="AP44" s="2339"/>
      <c r="AQ44" s="2340"/>
      <c r="AR44" s="2340"/>
      <c r="AS44" s="2341"/>
      <c r="AT44" s="1485" t="s">
        <v>483</v>
      </c>
      <c r="AU44" s="1485" t="s">
        <v>484</v>
      </c>
      <c r="AV44" s="1485" t="s">
        <v>483</v>
      </c>
      <c r="AW44" s="1485" t="s">
        <v>484</v>
      </c>
      <c r="AX44" s="1495" t="s">
        <v>448</v>
      </c>
      <c r="AY44" s="2276" t="s">
        <v>449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1.75">
      <c r="A46" s="1369" t="s">
        <v>281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1.75">
      <c r="A47" s="1369" t="s">
        <v>281</v>
      </c>
      <c r="B47" s="1369" t="s">
        <v>282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403</v>
      </c>
      <c r="BE47" s="506"/>
      <c r="BF47" s="506" t="str">
        <f>IF(T47="","",T47)</f>
        <v>Территория действия тарифа</v>
      </c>
      <c r="BG47" s="506"/>
      <c r="BH47" s="506"/>
      <c r="BI47" s="1161">
        <v>21</v>
      </c>
    </row>
    <row customHeight="1" ht="36">
      <c r="A48" s="1369" t="s">
        <v>281</v>
      </c>
      <c r="B48" s="1369" t="s">
        <v>282</v>
      </c>
      <c r="C48" s="1369" t="s">
        <v>283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522</v>
      </c>
      <c r="BE48" s="506"/>
      <c r="BF48" s="506" t="str">
        <f>IF(T48="","",T48)</f>
        <v>Наименование централизованной системы водоотведения</v>
      </c>
      <c r="BG48" s="506"/>
      <c r="BH48" s="506"/>
      <c r="BI48" s="1161">
        <v>34</v>
      </c>
    </row>
    <row s="1648" customFormat="1" customHeight="1" ht="0">
      <c r="A49" s="1349" t="s">
        <v>281</v>
      </c>
      <c r="B49" s="1349" t="s">
        <v>282</v>
      </c>
      <c r="C49" s="1349" t="s">
        <v>283</v>
      </c>
      <c r="D49" s="1349" t="s">
        <v>534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407</v>
      </c>
      <c r="BE49" s="506"/>
      <c r="BF49" s="506" t="str">
        <f>IF(T49="","",T49)</f>
        <v/>
      </c>
      <c r="BG49" s="506"/>
      <c r="BH49" s="506"/>
      <c r="BI49" s="517">
        <v>0</v>
      </c>
    </row>
    <row s="1648" customFormat="1" customHeight="1" ht="0">
      <c r="A50" s="1349" t="s">
        <v>281</v>
      </c>
      <c r="B50" s="1349" t="s">
        <v>282</v>
      </c>
      <c r="C50" s="1349" t="s">
        <v>283</v>
      </c>
      <c r="D50" s="1349" t="s">
        <v>534</v>
      </c>
      <c r="E50" s="2265"/>
      <c r="F50" s="2265"/>
      <c r="G50" s="2265"/>
      <c r="H50" s="2265"/>
      <c r="I50" s="2262" t="str">
        <f>S49&amp;".1"</f>
        <v>.1</v>
      </c>
      <c r="J50" s="1349"/>
      <c r="K50" s="1349"/>
      <c r="L50" s="1352" t="s">
        <v>408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281</v>
      </c>
      <c r="B51" s="1349" t="s">
        <v>282</v>
      </c>
      <c r="C51" s="1349" t="s">
        <v>283</v>
      </c>
      <c r="D51" s="1349" t="s">
        <v>534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25">
      <c r="A52" s="1369" t="s">
        <v>281</v>
      </c>
      <c r="B52" s="1369" t="s">
        <v>282</v>
      </c>
      <c r="C52" s="1369" t="s">
        <v>283</v>
      </c>
      <c r="D52" s="1369" t="s">
        <v>534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92">
        <v>1</v>
      </c>
      <c r="AS52" s="1498" t="s">
        <v>28</v>
      </c>
      <c r="AT52" s="757"/>
      <c r="AU52" s="1263"/>
      <c r="AV52" s="757"/>
      <c r="AW52" s="1263"/>
      <c r="AX52" s="1740"/>
      <c r="AY52" s="1475" t="s">
        <v>67</v>
      </c>
      <c r="AZ52" s="1740"/>
      <c r="BA52" s="1475" t="s">
        <v>67</v>
      </c>
      <c r="BB52" s="1354"/>
      <c r="BC52" s="2259" t="s">
        <v>506</v>
      </c>
      <c r="BE52" s="506"/>
      <c r="BF52" s="506" t="str">
        <f>IF(T52="","",T52)</f>
        <v/>
      </c>
      <c r="BG52" s="506"/>
      <c r="BH52" s="506"/>
      <c r="BI52" s="1161">
        <v>11</v>
      </c>
    </row>
    <row customHeight="1" ht="11.25">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507</v>
      </c>
      <c r="AT53" s="1399"/>
      <c r="AU53" s="1502"/>
      <c r="AV53" s="1399"/>
      <c r="AW53" s="1502"/>
      <c r="AX53" s="1399"/>
      <c r="AY53" s="1399"/>
      <c r="AZ53" s="1399"/>
      <c r="BA53" s="1399"/>
      <c r="BB53" s="1403"/>
      <c r="BC53" s="2260"/>
      <c r="BE53" s="506"/>
      <c r="BF53" s="506"/>
      <c r="BG53" s="506"/>
      <c r="BH53" s="506"/>
      <c r="BI53" s="1161">
        <v>11</v>
      </c>
    </row>
    <row customHeight="1" ht="11.25">
      <c r="A54" s="1369" t="s">
        <v>281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25">
      <c r="A55" s="1369" t="s">
        <v>281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25">
      <c r="A56" s="1369" t="s">
        <v>281</v>
      </c>
      <c r="B56" s="1369" t="s">
        <v>282</v>
      </c>
      <c r="C56" s="1369" t="s">
        <v>283</v>
      </c>
      <c r="D56" s="1369" t="s">
        <v>534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25">
      <c r="A57" s="1369" t="s">
        <v>281</v>
      </c>
      <c r="B57" s="1369" t="s">
        <v>282</v>
      </c>
      <c r="C57" s="1369" t="s">
        <v>283</v>
      </c>
      <c r="D57" s="1369" t="s">
        <v>534</v>
      </c>
      <c r="E57" s="2265"/>
      <c r="F57" s="2265"/>
      <c r="G57" s="2265"/>
      <c r="H57" s="2265"/>
      <c r="I57" s="2292"/>
      <c r="J57" s="2262"/>
      <c r="K57" s="1369"/>
      <c r="L57" s="1370"/>
      <c r="P57" s="2263"/>
      <c r="Q57" s="2263"/>
      <c r="R57" s="362"/>
      <c r="S57" s="1284"/>
      <c r="T57" s="293" t="s">
        <v>473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281</v>
      </c>
      <c r="B58" s="1349" t="s">
        <v>282</v>
      </c>
      <c r="C58" s="1349" t="s">
        <v>283</v>
      </c>
      <c r="D58" s="1349" t="s">
        <v>534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281</v>
      </c>
      <c r="B59" s="1349" t="s">
        <v>282</v>
      </c>
      <c r="C59" s="1349" t="s">
        <v>283</v>
      </c>
      <c r="D59" s="1349" t="s">
        <v>534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281</v>
      </c>
      <c r="B60" s="1349" t="s">
        <v>282</v>
      </c>
      <c r="C60" s="1349" t="s">
        <v>283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281</v>
      </c>
      <c r="B61" s="1349" t="s">
        <v>282</v>
      </c>
      <c r="C61" s="1320"/>
      <c r="D61" s="1320"/>
      <c r="E61" s="2265"/>
      <c r="F61" s="2264"/>
      <c r="G61" s="1320"/>
      <c r="H61" s="1320"/>
      <c r="I61" s="1320"/>
      <c r="J61" s="1320"/>
      <c r="K61" s="1320"/>
      <c r="L61" s="1500"/>
      <c r="M61" s="1327"/>
      <c r="N61" s="1327"/>
      <c r="P61" s="1322"/>
      <c r="Q61" s="1323"/>
      <c r="R61" s="1322"/>
      <c r="S61" s="1328"/>
      <c r="T61" s="1331" t="s">
        <v>170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281</v>
      </c>
      <c r="B62" s="1349"/>
      <c r="C62" s="1349"/>
      <c r="D62" s="1349"/>
      <c r="E62" s="2264"/>
      <c r="F62" s="1349"/>
      <c r="G62" s="1349"/>
      <c r="H62" s="1349"/>
      <c r="I62" s="1349"/>
      <c r="J62" s="1349"/>
      <c r="K62" s="1349"/>
      <c r="L62" s="1352"/>
      <c r="M62" s="1327"/>
      <c r="N62" s="1327"/>
      <c r="O62" s="524"/>
      <c r="P62" s="386"/>
      <c r="Q62" s="1350"/>
      <c r="R62" s="386"/>
      <c r="S62" s="1328"/>
      <c r="T62" s="1331" t="s">
        <v>171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172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25">
      <c r="M64" s="1166"/>
      <c r="N64" s="1166"/>
      <c r="O64" s="543"/>
      <c r="P64" s="1166"/>
      <c r="Q64" s="1166"/>
      <c r="R64" s="1161"/>
      <c r="S64" s="1161"/>
      <c r="BD64" s="1161"/>
      <c r="BE64" s="1161"/>
      <c r="BF64" s="1161"/>
      <c r="BG64" s="1161"/>
      <c r="BH64" s="1161"/>
      <c r="BI64" s="1161">
        <v>11</v>
      </c>
    </row>
    <row customHeight="1" ht="1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5">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5">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393A5-D516-FC0B-AD0B-0.44268C1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84</v>
      </c>
      <c r="H1" s="500" t="s">
        <v>85</v>
      </c>
      <c r="I1" s="233" t="s">
        <v>86</v>
      </c>
      <c r="J1" s="253" t="s">
        <v>84</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5">
      <c r="A8" s="764"/>
      <c r="B8" s="423"/>
      <c r="C8" s="764"/>
      <c r="D8" s="170"/>
      <c r="E8" s="2107" t="s">
        <v>87</v>
      </c>
      <c r="F8" s="2108"/>
      <c r="G8" s="2109"/>
      <c r="H8" s="2110" t="s">
        <v>88</v>
      </c>
      <c r="I8" s="2110"/>
      <c r="J8" s="161"/>
      <c r="K8" s="161"/>
      <c r="L8" s="161"/>
      <c r="M8" s="161"/>
      <c r="N8" s="232"/>
      <c r="O8" s="161"/>
      <c r="P8" s="231"/>
      <c r="Q8" s="231"/>
      <c r="R8" s="231"/>
      <c r="S8" s="231"/>
      <c r="AC8" s="122">
        <v>14</v>
      </c>
    </row>
    <row s="1825" customFormat="1" customHeight="1" ht="21">
      <c r="A9" s="764"/>
      <c r="B9" s="423"/>
      <c r="C9" s="764"/>
      <c r="D9" s="170"/>
      <c r="E9" s="783" t="s">
        <v>89</v>
      </c>
      <c r="F9" s="783"/>
      <c r="G9" s="178" t="s">
        <v>90</v>
      </c>
      <c r="H9" s="178" t="s">
        <v>90</v>
      </c>
      <c r="I9" s="178" t="s">
        <v>86</v>
      </c>
      <c r="J9" s="161"/>
      <c r="K9" s="161"/>
      <c r="L9" s="161"/>
      <c r="M9" s="161"/>
      <c r="N9" s="232"/>
      <c r="O9" s="161"/>
      <c r="P9" s="231"/>
      <c r="Q9" s="231"/>
      <c r="R9" s="231"/>
      <c r="S9" s="231"/>
      <c r="AC9" s="122">
        <v>20</v>
      </c>
    </row>
    <row customHeight="1" ht="11.25">
      <c r="D10" s="182"/>
      <c r="E10" s="784" t="s">
        <v>91</v>
      </c>
      <c r="F10" s="784"/>
      <c r="G10" s="229" t="s">
        <v>92</v>
      </c>
      <c r="H10" s="229" t="s">
        <v>93</v>
      </c>
      <c r="I10" s="229" t="s">
        <v>94</v>
      </c>
      <c r="J10" s="192"/>
      <c r="K10" s="192"/>
      <c r="L10" s="192"/>
      <c r="M10" s="192"/>
      <c r="N10" s="177"/>
      <c r="O10" s="192"/>
      <c r="P10" s="230"/>
      <c r="Q10" s="230"/>
      <c r="R10" s="230"/>
      <c r="S10" s="230"/>
      <c r="AC10" s="89">
        <v>11</v>
      </c>
    </row>
    <row s="1825" customFormat="1" customHeight="1" ht="0.75">
      <c r="A11" s="764"/>
      <c r="B11" s="423"/>
      <c r="C11" s="764"/>
      <c r="D11" s="170"/>
      <c r="E11" s="796"/>
      <c r="F11" s="796"/>
      <c r="G11" s="179"/>
      <c r="H11" s="179"/>
      <c r="I11" s="181"/>
      <c r="J11" s="255" t="s">
        <v>95</v>
      </c>
      <c r="K11" s="161"/>
      <c r="L11" s="161"/>
      <c r="M11" s="161" t="s">
        <v>96</v>
      </c>
      <c r="N11" s="232" t="s">
        <v>97</v>
      </c>
      <c r="O11" s="161" t="s">
        <v>98</v>
      </c>
      <c r="P11" s="231"/>
      <c r="Q11" s="231"/>
      <c r="R11" s="231"/>
      <c r="S11" s="231"/>
      <c r="AC11" s="122">
        <v>1</v>
      </c>
    </row>
    <row s="1825" customFormat="1" customHeight="1" ht="15">
      <c r="A12" s="2105">
        <v>1</v>
      </c>
      <c r="B12" s="423"/>
      <c r="C12" s="764"/>
      <c r="D12" s="788"/>
      <c r="E12" s="225">
        <f>A12</f>
        <v>1</v>
      </c>
      <c r="F12" s="808" t="s">
        <v>99</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100</v>
      </c>
      <c r="G13" s="799" t="s">
        <v>101</v>
      </c>
      <c r="H13" s="799" t="s">
        <v>101</v>
      </c>
      <c r="I13" s="797" t="s">
        <v>102</v>
      </c>
      <c r="J13" s="506">
        <f>MERGEVALUE(G13)</f>
      </c>
      <c r="K13" s="517"/>
      <c r="L13" s="517"/>
      <c r="M13" s="506" t="str">
        <f t="array" ref="M13:M13">IF(ISERROR(MATCH(MID(N13,1,250),MID(note_ter,1,250),0)),"n","y")</f>
        <v>n</v>
      </c>
      <c r="N13" s="517"/>
      <c r="O13" s="506" t="str">
        <f>H13&amp;"("&amp;I13&amp;")"</f>
        <v>город Тюмень(71701000)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103</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5">
      <c r="A15" s="764"/>
      <c r="B15" s="423"/>
      <c r="C15" s="764"/>
      <c r="D15" s="788"/>
      <c r="E15" s="800"/>
      <c r="F15" s="184"/>
      <c r="G15" s="422" t="s">
        <v>104</v>
      </c>
      <c r="H15" s="184"/>
      <c r="I15" s="185"/>
      <c r="J15" s="255"/>
      <c r="K15" s="161"/>
      <c r="L15" s="161"/>
      <c r="M15" s="161"/>
      <c r="N15" s="232" t="s">
        <v>105</v>
      </c>
      <c r="O15" s="161"/>
      <c r="P15" s="231"/>
      <c r="Q15" s="231"/>
      <c r="R15" s="231"/>
      <c r="S15" s="231"/>
      <c r="AC15" s="122">
        <v>14</v>
      </c>
    </row>
    <row s="1825" customFormat="1" customHeight="1" ht="21.75">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5">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0.7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5">
      <c r="AC21" s="89">
        <v>14</v>
      </c>
    </row>
    <row customHeight="1" ht="15">
      <c r="AC22" s="89">
        <v>14</v>
      </c>
    </row>
    <row customHeight="1" ht="15">
      <c r="AC23" s="89">
        <v>14</v>
      </c>
    </row>
    <row customHeight="1" ht="15">
      <c r="H24" s="70"/>
      <c r="AC24" s="89">
        <v>14</v>
      </c>
    </row>
    <row customHeight="1" ht="15">
      <c r="AC25" s="89">
        <v>14</v>
      </c>
    </row>
    <row customHeight="1" ht="15">
      <c r="AC26" s="89">
        <v>14</v>
      </c>
    </row>
    <row customHeight="1" ht="15">
      <c r="AC27" s="89">
        <v>14</v>
      </c>
    </row>
    <row customHeight="1" ht="15">
      <c r="J28" s="89"/>
      <c r="K28" s="89"/>
      <c r="L28" s="89"/>
      <c r="AC28" s="89">
        <v>14</v>
      </c>
    </row>
    <row customHeight="1" ht="22.5" hidden="1">
      <c r="A29" s="764" t="s">
        <v>83</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FC5F9-2C78-FDFA-BD97-0.96EC89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403</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67</v>
      </c>
      <c r="AE7" s="2271"/>
      <c r="AF7" s="2113" t="s">
        <v>67</v>
      </c>
      <c r="AG7" s="757"/>
      <c r="AH7" s="757"/>
      <c r="AI7" s="757"/>
      <c r="AJ7" s="757"/>
      <c r="AK7" s="757"/>
      <c r="AL7" s="757"/>
      <c r="AM7" s="757"/>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67</v>
      </c>
      <c r="AP15" s="2273"/>
      <c r="AQ15" s="2274" t="s">
        <v>67</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419</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420</v>
      </c>
      <c r="P20" s="1368"/>
      <c r="Q20" s="1448"/>
      <c r="R20" s="1448"/>
      <c r="S20" s="735"/>
      <c r="T20" s="1166" t="s">
        <v>421</v>
      </c>
      <c r="W20" s="1372"/>
      <c r="X20" s="1372"/>
      <c r="Y20" s="1372"/>
      <c r="Z20" s="1372"/>
      <c r="AA20" s="1372"/>
      <c r="AB20" s="1372"/>
      <c r="AD20" s="192" t="s">
        <v>422</v>
      </c>
      <c r="AF20" s="192" t="s">
        <v>423</v>
      </c>
      <c r="AG20" s="1166" t="s">
        <v>421</v>
      </c>
      <c r="AH20" s="1372"/>
      <c r="AI20" s="1372"/>
      <c r="AJ20" s="1372"/>
      <c r="AK20" s="1372"/>
      <c r="AL20" s="1372"/>
      <c r="AO20" s="192" t="s">
        <v>424</v>
      </c>
      <c r="AQ20" s="192" t="s">
        <v>423</v>
      </c>
      <c r="AY20" s="1166">
        <v>0</v>
      </c>
    </row>
    <row customHeight="1" ht="14.25" hidden="1">
      <c r="O21" s="1370"/>
      <c r="AY21" s="1161">
        <v>0</v>
      </c>
    </row>
    <row customHeight="1" ht="14.25" hidden="1">
      <c r="O22" s="1370"/>
      <c r="AY22" s="1161">
        <v>0</v>
      </c>
    </row>
    <row customHeight="1" ht="15">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2270"/>
      <c r="AC28" s="2270"/>
      <c r="AD28" s="2270"/>
      <c r="AE28" s="2270"/>
      <c r="AF28" s="332"/>
      <c r="AG28" s="2270" t="str">
        <f>IF(TITLE_DATE_PR_CHANGE="",IF(TITLE_DATE_PR="","",TITLE_DATE_PR),TITLE_DATE_PR_CHANGE)</f>
        <v>45989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2257"/>
      <c r="AC29" s="2257"/>
      <c r="AD29" s="2257"/>
      <c r="AE29" s="2257"/>
      <c r="AF29" s="332"/>
      <c r="AG29" s="2257" t="str">
        <f>IF(TITLE_NUMBER_PR_CHANGE="",IF(TITLE_NUMBER_PR="","",TITLE_NUMBER_PR),TITLE_NUMBER_PR_CHANGE)</f>
        <v>1191</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2270"/>
      <c r="AC32" s="2270"/>
      <c r="AD32" s="2270"/>
      <c r="AE32" s="2270"/>
      <c r="AF32" s="332"/>
      <c r="AG32" s="2270" t="str">
        <f>IF(TITLE_DATE_PR_CHANGE="",IF(TITLE_DATE_PR="","",TITLE_DATE_PR),TITLE_DATE_PR_CHANGE)</f>
        <v>45989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2257"/>
      <c r="AC33" s="2257"/>
      <c r="AD33" s="2257"/>
      <c r="AE33" s="2257"/>
      <c r="AF33" s="332"/>
      <c r="AG33" s="2257" t="str">
        <f>IF(TITLE_NUMBER_PR_CHANGE="",IF(TITLE_NUMBER_PR="","",TITLE_NUMBER_PR),TITLE_NUMBER_PR_CHANGE)</f>
        <v>1191</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429</v>
      </c>
      <c r="AG34" s="332"/>
      <c r="AH34" s="1641"/>
      <c r="AI34" s="1641"/>
      <c r="AJ34" s="1641"/>
      <c r="AK34" s="1641"/>
      <c r="AL34" s="1641"/>
      <c r="AM34" s="332"/>
      <c r="AN34" s="332"/>
      <c r="AO34" s="332"/>
      <c r="AP34" s="332"/>
      <c r="AQ34" s="284" t="s">
        <v>429</v>
      </c>
      <c r="AT34" s="374"/>
      <c r="AU34" s="374"/>
      <c r="AV34" s="374"/>
      <c r="AW34" s="374"/>
      <c r="AX34" s="374"/>
      <c r="AY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306</v>
      </c>
      <c r="AY36" s="1161">
        <v>14</v>
      </c>
    </row>
    <row customHeight="1" ht="15">
      <c r="Q37" s="382"/>
      <c r="R37" s="382"/>
      <c r="S37" s="2279" t="s">
        <v>89</v>
      </c>
      <c r="T37" s="2215" t="s">
        <v>430</v>
      </c>
      <c r="U37" s="307"/>
      <c r="V37" s="2280" t="s">
        <v>431</v>
      </c>
      <c r="W37" s="2297"/>
      <c r="X37" s="2297"/>
      <c r="Y37" s="2297"/>
      <c r="Z37" s="2297"/>
      <c r="AA37" s="2297"/>
      <c r="AB37" s="2297"/>
      <c r="AC37" s="2281"/>
      <c r="AD37" s="2281"/>
      <c r="AE37" s="2282"/>
      <c r="AF37" s="2283" t="s">
        <v>432</v>
      </c>
      <c r="AG37" s="2280" t="s">
        <v>431</v>
      </c>
      <c r="AH37" s="2281"/>
      <c r="AI37" s="2281"/>
      <c r="AJ37" s="2281"/>
      <c r="AK37" s="2281"/>
      <c r="AL37" s="2281"/>
      <c r="AM37" s="2281"/>
      <c r="AN37" s="2281"/>
      <c r="AO37" s="2281"/>
      <c r="AP37" s="2282"/>
      <c r="AQ37" s="2283" t="s">
        <v>433</v>
      </c>
      <c r="AR37" s="2286" t="s">
        <v>434</v>
      </c>
      <c r="AS37" s="2133"/>
      <c r="AY37" s="1161">
        <v>14</v>
      </c>
    </row>
    <row customHeight="1" ht="20.25">
      <c r="Q38" s="382"/>
      <c r="R38" s="382"/>
      <c r="S38" s="2279"/>
      <c r="T38" s="2215"/>
      <c r="U38" s="1037"/>
      <c r="V38" s="2372" t="s">
        <v>537</v>
      </c>
      <c r="W38" s="2371" t="s">
        <v>538</v>
      </c>
      <c r="X38" s="2371"/>
      <c r="Y38" s="2371"/>
      <c r="Z38" s="2371" t="s">
        <v>539</v>
      </c>
      <c r="AA38" s="2371"/>
      <c r="AB38" s="2371"/>
      <c r="AC38" s="2300" t="s">
        <v>438</v>
      </c>
      <c r="AD38" s="2319"/>
      <c r="AE38" s="2320"/>
      <c r="AF38" s="2284"/>
      <c r="AG38" s="2372" t="s">
        <v>537</v>
      </c>
      <c r="AH38" s="2371" t="s">
        <v>538</v>
      </c>
      <c r="AI38" s="2371"/>
      <c r="AJ38" s="2371"/>
      <c r="AK38" s="2371" t="s">
        <v>539</v>
      </c>
      <c r="AL38" s="2371"/>
      <c r="AM38" s="2371"/>
      <c r="AN38" s="2300" t="s">
        <v>438</v>
      </c>
      <c r="AO38" s="2319"/>
      <c r="AP38" s="2320"/>
      <c r="AQ38" s="2284"/>
      <c r="AR38" s="2287"/>
      <c r="AS38" s="2133"/>
      <c r="AY38" s="1161">
        <v>19</v>
      </c>
    </row>
    <row s="1641" customFormat="1" customHeight="1" ht="20.2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540</v>
      </c>
      <c r="X39" s="2371" t="s">
        <v>541</v>
      </c>
      <c r="Y39" s="2371"/>
      <c r="Z39" s="2371" t="s">
        <v>542</v>
      </c>
      <c r="AA39" s="2371" t="s">
        <v>541</v>
      </c>
      <c r="AB39" s="2371"/>
      <c r="AC39" s="2301"/>
      <c r="AD39" s="2321"/>
      <c r="AE39" s="2322"/>
      <c r="AF39" s="2284"/>
      <c r="AG39" s="2372"/>
      <c r="AH39" s="2371" t="s">
        <v>540</v>
      </c>
      <c r="AI39" s="2371" t="s">
        <v>541</v>
      </c>
      <c r="AJ39" s="2371"/>
      <c r="AK39" s="2371" t="s">
        <v>542</v>
      </c>
      <c r="AL39" s="2371" t="s">
        <v>541</v>
      </c>
      <c r="AM39" s="2371"/>
      <c r="AN39" s="2301"/>
      <c r="AO39" s="2321"/>
      <c r="AP39" s="2322"/>
      <c r="AQ39" s="2284"/>
      <c r="AR39" s="2287"/>
      <c r="AS39" s="2133"/>
      <c r="AT39" s="1642"/>
      <c r="AU39" s="1642"/>
      <c r="AV39" s="1642"/>
      <c r="AW39" s="1642"/>
      <c r="AX39" s="1642"/>
      <c r="AY39" s="1637">
        <v>19</v>
      </c>
    </row>
    <row customHeight="1" ht="62.25">
      <c r="A40" s="1376"/>
      <c r="B40" s="1376" t="s">
        <v>136</v>
      </c>
      <c r="C40" s="1376" t="s">
        <v>137</v>
      </c>
      <c r="D40" s="1376" t="s">
        <v>138</v>
      </c>
      <c r="E40" s="1370" t="s">
        <v>439</v>
      </c>
      <c r="F40" s="1370" t="s">
        <v>440</v>
      </c>
      <c r="G40" s="1370" t="s">
        <v>441</v>
      </c>
      <c r="H40" s="1370"/>
      <c r="I40" s="1370" t="s">
        <v>495</v>
      </c>
      <c r="J40" s="1370" t="s">
        <v>444</v>
      </c>
      <c r="K40" s="1370" t="s">
        <v>496</v>
      </c>
      <c r="L40" s="1370" t="s">
        <v>420</v>
      </c>
      <c r="Q40" s="382"/>
      <c r="R40" s="382"/>
      <c r="S40" s="2279"/>
      <c r="T40" s="2215"/>
      <c r="U40" s="308"/>
      <c r="V40" s="2372"/>
      <c r="W40" s="2371"/>
      <c r="X40" s="1989" t="s">
        <v>543</v>
      </c>
      <c r="Y40" s="1989" t="s">
        <v>544</v>
      </c>
      <c r="Z40" s="2371"/>
      <c r="AA40" s="1989" t="s">
        <v>545</v>
      </c>
      <c r="AB40" s="1989" t="s">
        <v>546</v>
      </c>
      <c r="AC40" s="1495" t="s">
        <v>448</v>
      </c>
      <c r="AD40" s="2276" t="s">
        <v>449</v>
      </c>
      <c r="AE40" s="2277"/>
      <c r="AF40" s="2285"/>
      <c r="AG40" s="2372"/>
      <c r="AH40" s="2371"/>
      <c r="AI40" s="1989" t="s">
        <v>543</v>
      </c>
      <c r="AJ40" s="1989" t="s">
        <v>544</v>
      </c>
      <c r="AK40" s="2371"/>
      <c r="AL40" s="1989" t="s">
        <v>545</v>
      </c>
      <c r="AM40" s="1989" t="s">
        <v>546</v>
      </c>
      <c r="AN40" s="1495" t="s">
        <v>448</v>
      </c>
      <c r="AO40" s="2276" t="s">
        <v>449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110</v>
      </c>
      <c r="T41" s="1261" t="s">
        <v>111</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256</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256</v>
      </c>
      <c r="B43" s="1369" t="s">
        <v>257</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402</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403</v>
      </c>
      <c r="AU43" s="506"/>
      <c r="AV43" s="506" t="str">
        <f>IF(T43="","",T43)</f>
        <v>Территория действия тарифа</v>
      </c>
      <c r="AW43" s="506"/>
      <c r="AX43" s="506"/>
      <c r="AY43" s="1161">
        <v>23</v>
      </c>
    </row>
    <row customHeight="1" ht="24">
      <c r="A44" s="1369" t="s">
        <v>256</v>
      </c>
      <c r="B44" s="1369" t="s">
        <v>257</v>
      </c>
      <c r="C44" s="1369" t="s">
        <v>258</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536</v>
      </c>
      <c r="AU44" s="506"/>
      <c r="AV44" s="506" t="str">
        <f>IF(T44="","",T44)</f>
        <v>Наименование централизованной системы горячего водоснабжения</v>
      </c>
      <c r="AW44" s="506"/>
      <c r="AX44" s="506"/>
      <c r="AY44" s="1161">
        <v>23</v>
      </c>
    </row>
    <row customHeight="1" ht="24">
      <c r="A45" s="1369" t="s">
        <v>256</v>
      </c>
      <c r="B45" s="1369" t="s">
        <v>257</v>
      </c>
      <c r="C45" s="1369" t="s">
        <v>258</v>
      </c>
      <c r="D45" s="1369" t="s">
        <v>547</v>
      </c>
      <c r="E45" s="2265"/>
      <c r="F45" s="2265"/>
      <c r="G45" s="2265"/>
      <c r="H45" s="2265"/>
      <c r="I45" s="2262" t="str">
        <f>S44&amp;".1"</f>
        <v>...1</v>
      </c>
      <c r="J45" s="1369"/>
      <c r="K45" s="1369"/>
      <c r="L45" s="1370"/>
      <c r="P45" s="2263">
        <v>1</v>
      </c>
      <c r="Q45" s="1487"/>
      <c r="R45" s="362"/>
      <c r="S45" s="1499" t="str">
        <f>$I45</f>
        <v>...1</v>
      </c>
      <c r="T45" s="291" t="s">
        <v>488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489</v>
      </c>
      <c r="AU45" s="506"/>
      <c r="AV45" s="506" t="str">
        <f>IF(T45="","",T45)</f>
        <v>Наименование признака дифференциации</v>
      </c>
      <c r="AW45" s="506"/>
      <c r="AX45" s="506"/>
      <c r="AY45" s="1161">
        <v>23</v>
      </c>
    </row>
    <row customHeight="1" ht="24">
      <c r="A46" s="1369" t="s">
        <v>256</v>
      </c>
      <c r="B46" s="1369" t="s">
        <v>257</v>
      </c>
      <c r="C46" s="1369" t="s">
        <v>258</v>
      </c>
      <c r="D46" s="1369" t="s">
        <v>547</v>
      </c>
      <c r="E46" s="2265"/>
      <c r="F46" s="2265"/>
      <c r="G46" s="2265"/>
      <c r="H46" s="2265"/>
      <c r="I46" s="2292"/>
      <c r="J46" s="2262" t="str">
        <f>I45&amp;".1"</f>
        <v>...1.1</v>
      </c>
      <c r="K46" s="1369"/>
      <c r="L46" s="1370" t="s">
        <v>411</v>
      </c>
      <c r="P46" s="2263"/>
      <c r="Q46" s="2263">
        <v>1</v>
      </c>
      <c r="R46" s="363"/>
      <c r="S46" s="1499" t="str">
        <f>$J46</f>
        <v>...1.1</v>
      </c>
      <c r="T46" s="292" t="s">
        <v>412</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490</v>
      </c>
      <c r="AU46" s="506"/>
      <c r="AV46" s="506" t="str">
        <f>IF(T46="","",T46)</f>
        <v>Группа потребителей</v>
      </c>
      <c r="AW46" s="506"/>
      <c r="AX46" s="506"/>
      <c r="AY46" s="1161">
        <v>23</v>
      </c>
    </row>
    <row customHeight="1" ht="24">
      <c r="A47" s="1369" t="s">
        <v>256</v>
      </c>
      <c r="B47" s="1369" t="s">
        <v>257</v>
      </c>
      <c r="C47" s="1369" t="s">
        <v>258</v>
      </c>
      <c r="D47" s="1369" t="s">
        <v>547</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67</v>
      </c>
      <c r="AE47" s="2273"/>
      <c r="AF47" s="2274" t="s">
        <v>67</v>
      </c>
      <c r="AG47" s="757"/>
      <c r="AH47" s="757"/>
      <c r="AI47" s="757"/>
      <c r="AJ47" s="757"/>
      <c r="AK47" s="757"/>
      <c r="AL47" s="757"/>
      <c r="AM47" s="757"/>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256</v>
      </c>
      <c r="B48" s="1369" t="s">
        <v>257</v>
      </c>
      <c r="C48" s="1369" t="s">
        <v>258</v>
      </c>
      <c r="D48" s="1369" t="s">
        <v>547</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256</v>
      </c>
      <c r="B49" s="1369" t="s">
        <v>257</v>
      </c>
      <c r="C49" s="1369" t="s">
        <v>258</v>
      </c>
      <c r="D49" s="1369" t="s">
        <v>547</v>
      </c>
      <c r="E49" s="2265"/>
      <c r="F49" s="2265"/>
      <c r="G49" s="2265"/>
      <c r="H49" s="2265"/>
      <c r="I49" s="2292"/>
      <c r="J49" s="2262"/>
      <c r="K49" s="1369"/>
      <c r="L49" s="1370"/>
      <c r="P49" s="2263"/>
      <c r="Q49" s="2263"/>
      <c r="R49" s="362"/>
      <c r="S49" s="1284"/>
      <c r="T49" s="293" t="s">
        <v>491</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492</v>
      </c>
      <c r="AU49" s="506"/>
      <c r="AV49" s="506" t="str">
        <f>IF(T49="","",T49)</f>
        <v>Добавить значение признака дифференциации</v>
      </c>
      <c r="AW49" s="506"/>
      <c r="AX49" s="506"/>
      <c r="AY49" s="1161">
        <v>20</v>
      </c>
    </row>
    <row customHeight="1" ht="21.75">
      <c r="A50" s="1369" t="s">
        <v>256</v>
      </c>
      <c r="B50" s="1369" t="s">
        <v>257</v>
      </c>
      <c r="C50" s="1369" t="s">
        <v>258</v>
      </c>
      <c r="D50" s="1369" t="s">
        <v>547</v>
      </c>
      <c r="E50" s="2265"/>
      <c r="F50" s="2265"/>
      <c r="G50" s="2265"/>
      <c r="H50" s="2265"/>
      <c r="I50" s="2262"/>
      <c r="J50" s="1369"/>
      <c r="K50" s="1369"/>
      <c r="L50" s="1370"/>
      <c r="P50" s="2263"/>
      <c r="Q50" s="1487"/>
      <c r="R50" s="362"/>
      <c r="S50" s="1284"/>
      <c r="T50" s="371" t="s">
        <v>417</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1.75">
      <c r="A51" s="1369" t="s">
        <v>256</v>
      </c>
      <c r="B51" s="1369" t="s">
        <v>257</v>
      </c>
      <c r="C51" s="1369" t="s">
        <v>258</v>
      </c>
      <c r="D51" s="1369" t="s">
        <v>547</v>
      </c>
      <c r="E51" s="2265"/>
      <c r="F51" s="2265"/>
      <c r="G51" s="2265"/>
      <c r="H51" s="2264"/>
      <c r="I51" s="1369"/>
      <c r="J51" s="1369"/>
      <c r="K51" s="1369"/>
      <c r="L51" s="1370"/>
      <c r="M51" s="1371"/>
      <c r="N51" s="1371"/>
      <c r="O51" s="543"/>
      <c r="P51" s="366"/>
      <c r="Q51" s="381"/>
      <c r="R51" s="361"/>
      <c r="S51" s="1284"/>
      <c r="T51" s="378" t="s">
        <v>493</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256</v>
      </c>
      <c r="B52" s="1349" t="s">
        <v>257</v>
      </c>
      <c r="C52" s="1320"/>
      <c r="D52" s="1320"/>
      <c r="E52" s="2265"/>
      <c r="F52" s="2264"/>
      <c r="G52" s="1320"/>
      <c r="H52" s="1320"/>
      <c r="I52" s="1320"/>
      <c r="J52" s="1320"/>
      <c r="K52" s="1320"/>
      <c r="L52" s="1500"/>
      <c r="M52" s="1327"/>
      <c r="N52" s="1327"/>
      <c r="P52" s="1322"/>
      <c r="Q52" s="1323"/>
      <c r="R52" s="1322"/>
      <c r="S52" s="1328"/>
      <c r="T52" s="1331" t="s">
        <v>170</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256</v>
      </c>
      <c r="B53" s="1349"/>
      <c r="C53" s="1349"/>
      <c r="D53" s="1349"/>
      <c r="E53" s="2264"/>
      <c r="F53" s="1349"/>
      <c r="G53" s="1349"/>
      <c r="H53" s="1349"/>
      <c r="I53" s="1349"/>
      <c r="J53" s="1349"/>
      <c r="K53" s="1349"/>
      <c r="L53" s="1352"/>
      <c r="M53" s="1327"/>
      <c r="N53" s="1327"/>
      <c r="O53" s="524"/>
      <c r="P53" s="386"/>
      <c r="Q53" s="1350"/>
      <c r="R53" s="386"/>
      <c r="S53" s="1328"/>
      <c r="T53" s="1331" t="s">
        <v>171</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172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25">
      <c r="M55" s="1166"/>
      <c r="N55" s="1166"/>
      <c r="O55" s="543"/>
      <c r="P55" s="1161"/>
      <c r="Q55" s="1161"/>
      <c r="R55" s="1161"/>
      <c r="S55" s="1161"/>
      <c r="AT55" s="1161"/>
      <c r="AU55" s="1161"/>
      <c r="AV55" s="1161"/>
      <c r="AW55" s="1161"/>
      <c r="AX55" s="1161"/>
      <c r="AY55" s="1161">
        <v>11</v>
      </c>
    </row>
    <row customHeight="1" ht="15">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5">
      <c r="O57" s="543"/>
      <c r="AY57" s="1161">
        <v>14</v>
      </c>
    </row>
    <row customHeight="1" ht="15">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6CA47-3D1C-38BE-9D3C-0.0D7CAC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403</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67</v>
      </c>
      <c r="AE7" s="2271"/>
      <c r="AF7" s="2113" t="s">
        <v>67</v>
      </c>
      <c r="AG7" s="757"/>
      <c r="AH7" s="757"/>
      <c r="AI7" s="757"/>
      <c r="AJ7" s="757"/>
      <c r="AK7" s="757"/>
      <c r="AL7" s="757"/>
      <c r="AM7" s="1263"/>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491</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493</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171</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67</v>
      </c>
      <c r="AP15" s="2273"/>
      <c r="AQ15" s="2274" t="s">
        <v>67</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419</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420</v>
      </c>
      <c r="P20" s="1368"/>
      <c r="Q20" s="1448"/>
      <c r="R20" s="1448"/>
      <c r="S20" s="735"/>
      <c r="T20" s="1166" t="s">
        <v>421</v>
      </c>
      <c r="W20" s="1372"/>
      <c r="X20" s="1372"/>
      <c r="Y20" s="1372"/>
      <c r="Z20" s="1372"/>
      <c r="AA20" s="1372"/>
      <c r="AD20" s="192" t="s">
        <v>422</v>
      </c>
      <c r="AF20" s="192" t="s">
        <v>423</v>
      </c>
      <c r="AG20" s="1166" t="s">
        <v>421</v>
      </c>
      <c r="AH20" s="1372"/>
      <c r="AI20" s="1372"/>
      <c r="AJ20" s="1372"/>
      <c r="AK20" s="1372"/>
      <c r="AL20" s="1372"/>
      <c r="AO20" s="192" t="s">
        <v>424</v>
      </c>
      <c r="AQ20" s="192" t="s">
        <v>423</v>
      </c>
      <c r="AY20" s="1166">
        <v>0</v>
      </c>
    </row>
    <row customHeight="1" ht="14.25" hidden="1">
      <c r="O21" s="1370"/>
      <c r="AY21" s="1161">
        <v>0</v>
      </c>
    </row>
    <row customHeight="1" ht="14.25" hidden="1">
      <c r="O22" s="1370"/>
      <c r="AY22" s="1161">
        <v>0</v>
      </c>
    </row>
    <row customHeight="1" ht="15">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5">
      <c r="Q25" s="382"/>
      <c r="R25" s="382"/>
      <c r="S25" s="2255" t="str">
        <f>IF(org=0,"Не определено",org)</f>
        <v>ТМУП "ТТС"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45989</v>
      </c>
      <c r="W28" s="2270"/>
      <c r="X28" s="2270"/>
      <c r="Y28" s="2270"/>
      <c r="Z28" s="2270"/>
      <c r="AA28" s="2270"/>
      <c r="AB28" s="2270"/>
      <c r="AC28" s="2270"/>
      <c r="AD28" s="2270"/>
      <c r="AE28" s="2270"/>
      <c r="AF28" s="332"/>
      <c r="AG28" s="2270" t="str">
        <f>IF(TITLE_DATE_PR_CHANGE="",IF(TITLE_DATE_PR="","",TITLE_DATE_PR),TITLE_DATE_PR_CHANGE)</f>
        <v>45989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1191</v>
      </c>
      <c r="W29" s="2257"/>
      <c r="X29" s="2257"/>
      <c r="Y29" s="2257"/>
      <c r="Z29" s="2257"/>
      <c r="AA29" s="2257"/>
      <c r="AB29" s="2257"/>
      <c r="AC29" s="2257"/>
      <c r="AD29" s="2257"/>
      <c r="AE29" s="2257"/>
      <c r="AF29" s="332"/>
      <c r="AG29" s="2257" t="str">
        <f>IF(TITLE_NUMBER_PR_CHANGE="",IF(TITLE_NUMBER_PR="","",TITLE_NUMBER_PR),TITLE_NUMBER_PR_CHANGE)</f>
        <v>1191</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45989</v>
      </c>
      <c r="W32" s="2270"/>
      <c r="X32" s="2270"/>
      <c r="Y32" s="2270"/>
      <c r="Z32" s="2270"/>
      <c r="AA32" s="2270"/>
      <c r="AB32" s="2270"/>
      <c r="AC32" s="2270"/>
      <c r="AD32" s="2270"/>
      <c r="AE32" s="2270"/>
      <c r="AF32" s="332"/>
      <c r="AG32" s="2270" t="str">
        <f>IF(TITLE_DATE_PR_CHANGE="",IF(TITLE_DATE_PR="","",TITLE_DATE_PR),TITLE_DATE_PR_CHANGE)</f>
        <v>45989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1191</v>
      </c>
      <c r="W33" s="2257"/>
      <c r="X33" s="2257"/>
      <c r="Y33" s="2257"/>
      <c r="Z33" s="2257"/>
      <c r="AA33" s="2257"/>
      <c r="AB33" s="2257"/>
      <c r="AC33" s="2257"/>
      <c r="AD33" s="2257"/>
      <c r="AE33" s="2257"/>
      <c r="AF33" s="332"/>
      <c r="AG33" s="2257" t="str">
        <f>IF(TITLE_NUMBER_PR_CHANGE="",IF(TITLE_NUMBER_PR="","",TITLE_NUMBER_PR),TITLE_NUMBER_PR_CHANGE)</f>
        <v>1191</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429</v>
      </c>
      <c r="AG34" s="332"/>
      <c r="AH34" s="1641"/>
      <c r="AI34" s="1641"/>
      <c r="AJ34" s="1641"/>
      <c r="AK34" s="1641"/>
      <c r="AL34" s="1641"/>
      <c r="AM34" s="332"/>
      <c r="AN34" s="332"/>
      <c r="AO34" s="332"/>
      <c r="AP34" s="332"/>
      <c r="AQ34" s="284" t="s">
        <v>429</v>
      </c>
      <c r="AT34" s="374"/>
      <c r="AU34" s="374"/>
      <c r="AV34" s="374"/>
      <c r="AW34" s="374"/>
      <c r="AX34" s="374"/>
      <c r="AY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306</v>
      </c>
      <c r="AY36" s="1161">
        <v>14</v>
      </c>
    </row>
    <row customHeight="1" ht="15">
      <c r="Q37" s="382"/>
      <c r="R37" s="382"/>
      <c r="S37" s="2279" t="s">
        <v>89</v>
      </c>
      <c r="T37" s="2215" t="s">
        <v>430</v>
      </c>
      <c r="U37" s="307"/>
      <c r="V37" s="2280" t="s">
        <v>431</v>
      </c>
      <c r="W37" s="2281"/>
      <c r="X37" s="2281"/>
      <c r="Y37" s="2281"/>
      <c r="Z37" s="2281"/>
      <c r="AA37" s="2281"/>
      <c r="AB37" s="2281"/>
      <c r="AC37" s="2281"/>
      <c r="AD37" s="2281"/>
      <c r="AE37" s="2282"/>
      <c r="AF37" s="2283" t="s">
        <v>432</v>
      </c>
      <c r="AG37" s="2280" t="s">
        <v>431</v>
      </c>
      <c r="AH37" s="2281"/>
      <c r="AI37" s="2281"/>
      <c r="AJ37" s="2281"/>
      <c r="AK37" s="2281"/>
      <c r="AL37" s="2281"/>
      <c r="AM37" s="2281"/>
      <c r="AN37" s="2281"/>
      <c r="AO37" s="2281"/>
      <c r="AP37" s="2282"/>
      <c r="AQ37" s="2283" t="s">
        <v>433</v>
      </c>
      <c r="AR37" s="2286" t="s">
        <v>434</v>
      </c>
      <c r="AS37" s="2133"/>
      <c r="AY37" s="1161">
        <v>14</v>
      </c>
    </row>
    <row s="1641" customFormat="1" customHeight="1" ht="20.2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537</v>
      </c>
      <c r="W38" s="2371" t="s">
        <v>538</v>
      </c>
      <c r="X38" s="2371"/>
      <c r="Y38" s="2371"/>
      <c r="Z38" s="2371" t="s">
        <v>539</v>
      </c>
      <c r="AA38" s="2371"/>
      <c r="AB38" s="2371"/>
      <c r="AC38" s="2300" t="s">
        <v>438</v>
      </c>
      <c r="AD38" s="2319"/>
      <c r="AE38" s="2320"/>
      <c r="AF38" s="2284"/>
      <c r="AG38" s="2372" t="s">
        <v>537</v>
      </c>
      <c r="AH38" s="2371" t="s">
        <v>538</v>
      </c>
      <c r="AI38" s="2371"/>
      <c r="AJ38" s="2371"/>
      <c r="AK38" s="2371" t="s">
        <v>539</v>
      </c>
      <c r="AL38" s="2371"/>
      <c r="AM38" s="2371"/>
      <c r="AN38" s="2300" t="s">
        <v>438</v>
      </c>
      <c r="AO38" s="2319"/>
      <c r="AP38" s="2320"/>
      <c r="AQ38" s="2284"/>
      <c r="AR38" s="2287"/>
      <c r="AS38" s="2133"/>
      <c r="AT38" s="1642"/>
      <c r="AU38" s="1642"/>
      <c r="AV38" s="1642"/>
      <c r="AW38" s="1642"/>
      <c r="AX38" s="1642"/>
      <c r="AY38" s="1637">
        <v>19</v>
      </c>
    </row>
    <row customHeight="1" ht="20.25">
      <c r="Q39" s="382"/>
      <c r="R39" s="382"/>
      <c r="S39" s="2279"/>
      <c r="T39" s="2215"/>
      <c r="U39" s="1037"/>
      <c r="V39" s="2372"/>
      <c r="W39" s="2371" t="s">
        <v>540</v>
      </c>
      <c r="X39" s="2371" t="s">
        <v>541</v>
      </c>
      <c r="Y39" s="2371"/>
      <c r="Z39" s="2371" t="s">
        <v>542</v>
      </c>
      <c r="AA39" s="2371" t="s">
        <v>541</v>
      </c>
      <c r="AB39" s="2371"/>
      <c r="AC39" s="2301"/>
      <c r="AD39" s="2321"/>
      <c r="AE39" s="2322"/>
      <c r="AF39" s="2284"/>
      <c r="AG39" s="2372"/>
      <c r="AH39" s="2371" t="s">
        <v>540</v>
      </c>
      <c r="AI39" s="2371" t="s">
        <v>541</v>
      </c>
      <c r="AJ39" s="2371"/>
      <c r="AK39" s="2371" t="s">
        <v>542</v>
      </c>
      <c r="AL39" s="2371" t="s">
        <v>541</v>
      </c>
      <c r="AM39" s="2371"/>
      <c r="AN39" s="2301"/>
      <c r="AO39" s="2321"/>
      <c r="AP39" s="2322"/>
      <c r="AQ39" s="2284"/>
      <c r="AR39" s="2287"/>
      <c r="AS39" s="2133"/>
      <c r="AY39" s="1161">
        <v>19</v>
      </c>
    </row>
    <row customHeight="1" ht="62.25">
      <c r="A40" s="1376"/>
      <c r="B40" s="1376" t="s">
        <v>136</v>
      </c>
      <c r="C40" s="1376" t="s">
        <v>137</v>
      </c>
      <c r="D40" s="1376" t="s">
        <v>138</v>
      </c>
      <c r="E40" s="1370" t="s">
        <v>439</v>
      </c>
      <c r="F40" s="1370" t="s">
        <v>440</v>
      </c>
      <c r="G40" s="1370" t="s">
        <v>441</v>
      </c>
      <c r="H40" s="1370"/>
      <c r="I40" s="1370" t="s">
        <v>495</v>
      </c>
      <c r="J40" s="1370" t="s">
        <v>444</v>
      </c>
      <c r="K40" s="1370" t="s">
        <v>496</v>
      </c>
      <c r="L40" s="1370" t="s">
        <v>420</v>
      </c>
      <c r="Q40" s="382"/>
      <c r="R40" s="382"/>
      <c r="S40" s="2279"/>
      <c r="T40" s="2215"/>
      <c r="U40" s="308"/>
      <c r="V40" s="2372"/>
      <c r="W40" s="2371"/>
      <c r="X40" s="1989" t="s">
        <v>543</v>
      </c>
      <c r="Y40" s="1989" t="s">
        <v>544</v>
      </c>
      <c r="Z40" s="2371"/>
      <c r="AA40" s="1989" t="s">
        <v>545</v>
      </c>
      <c r="AB40" s="1989" t="s">
        <v>546</v>
      </c>
      <c r="AC40" s="1495" t="s">
        <v>448</v>
      </c>
      <c r="AD40" s="2276" t="s">
        <v>449</v>
      </c>
      <c r="AE40" s="2277"/>
      <c r="AF40" s="2285"/>
      <c r="AG40" s="2372"/>
      <c r="AH40" s="2371"/>
      <c r="AI40" s="1989" t="s">
        <v>543</v>
      </c>
      <c r="AJ40" s="1989" t="s">
        <v>544</v>
      </c>
      <c r="AK40" s="2371"/>
      <c r="AL40" s="1989" t="s">
        <v>545</v>
      </c>
      <c r="AM40" s="1989" t="s">
        <v>546</v>
      </c>
      <c r="AN40" s="1495" t="s">
        <v>448</v>
      </c>
      <c r="AO40" s="2276" t="s">
        <v>449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110</v>
      </c>
      <c r="T41" s="1261" t="s">
        <v>111</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261</v>
      </c>
      <c r="B43" s="1369" t="s">
        <v>262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402</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403</v>
      </c>
      <c r="AU43" s="506"/>
      <c r="AV43" s="506" t="str">
        <f>IF(T43="","",T43)</f>
        <v>Территория действия тарифа</v>
      </c>
      <c r="AW43" s="506"/>
      <c r="AX43" s="506"/>
      <c r="AY43" s="1161">
        <v>23</v>
      </c>
    </row>
    <row customHeight="1" ht="24">
      <c r="A44" s="1369" t="s">
        <v>261</v>
      </c>
      <c r="B44" s="1369" t="s">
        <v>262</v>
      </c>
      <c r="C44" s="1369" t="s">
        <v>263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536</v>
      </c>
      <c r="AU44" s="506"/>
      <c r="AV44" s="506" t="str">
        <f>IF(T44="","",T44)</f>
        <v>Наименование централизованной системы горячего водоснабжения</v>
      </c>
      <c r="AW44" s="506"/>
      <c r="AX44" s="506"/>
      <c r="AY44" s="1161">
        <v>23</v>
      </c>
    </row>
    <row customHeight="1" ht="24">
      <c r="A45" s="1369" t="s">
        <v>261</v>
      </c>
      <c r="B45" s="1369" t="s">
        <v>262</v>
      </c>
      <c r="C45" s="1369" t="s">
        <v>263</v>
      </c>
      <c r="D45" s="1369" t="s">
        <v>548</v>
      </c>
      <c r="E45" s="2265"/>
      <c r="F45" s="2265"/>
      <c r="G45" s="2265"/>
      <c r="H45" s="2265"/>
      <c r="I45" s="2262" t="str">
        <f>S44&amp;".1"</f>
        <v>...1</v>
      </c>
      <c r="J45" s="1369"/>
      <c r="K45" s="1369"/>
      <c r="L45" s="1370"/>
      <c r="P45" s="2263">
        <v>1</v>
      </c>
      <c r="Q45" s="1487"/>
      <c r="R45" s="362"/>
      <c r="S45" s="1499" t="str">
        <f>$I45</f>
        <v>...1</v>
      </c>
      <c r="T45" s="291" t="s">
        <v>488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489</v>
      </c>
      <c r="AU45" s="506"/>
      <c r="AV45" s="506" t="str">
        <f>IF(T45="","",T45)</f>
        <v>Наименование признака дифференциации</v>
      </c>
      <c r="AW45" s="506"/>
      <c r="AX45" s="506"/>
      <c r="AY45" s="1161">
        <v>23</v>
      </c>
    </row>
    <row customHeight="1" ht="24">
      <c r="A46" s="1369" t="s">
        <v>261</v>
      </c>
      <c r="B46" s="1369" t="s">
        <v>262</v>
      </c>
      <c r="C46" s="1369" t="s">
        <v>263</v>
      </c>
      <c r="D46" s="1369" t="s">
        <v>548</v>
      </c>
      <c r="E46" s="2265"/>
      <c r="F46" s="2265"/>
      <c r="G46" s="2265"/>
      <c r="H46" s="2265"/>
      <c r="I46" s="2292"/>
      <c r="J46" s="2262" t="str">
        <f>I45&amp;".1"</f>
        <v>...1.1</v>
      </c>
      <c r="K46" s="1369"/>
      <c r="L46" s="1370" t="s">
        <v>411</v>
      </c>
      <c r="P46" s="2263"/>
      <c r="Q46" s="2263">
        <v>1</v>
      </c>
      <c r="R46" s="363"/>
      <c r="S46" s="1499" t="str">
        <f>$J46</f>
        <v>...1.1</v>
      </c>
      <c r="T46" s="292" t="s">
        <v>412</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490</v>
      </c>
      <c r="AU46" s="506"/>
      <c r="AV46" s="506" t="str">
        <f>IF(T46="","",T46)</f>
        <v>Группа потребителей</v>
      </c>
      <c r="AW46" s="506"/>
      <c r="AX46" s="506"/>
      <c r="AY46" s="1161">
        <v>23</v>
      </c>
    </row>
    <row customHeight="1" ht="24">
      <c r="A47" s="1369" t="s">
        <v>261</v>
      </c>
      <c r="B47" s="1369" t="s">
        <v>262</v>
      </c>
      <c r="C47" s="1369" t="s">
        <v>263</v>
      </c>
      <c r="D47" s="1369" t="s">
        <v>548</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67</v>
      </c>
      <c r="AE47" s="2273"/>
      <c r="AF47" s="2274" t="s">
        <v>67</v>
      </c>
      <c r="AG47" s="757"/>
      <c r="AH47" s="757"/>
      <c r="AI47" s="757"/>
      <c r="AJ47" s="757"/>
      <c r="AK47" s="757"/>
      <c r="AL47" s="757"/>
      <c r="AM47" s="1263"/>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261</v>
      </c>
      <c r="B48" s="1369" t="s">
        <v>262</v>
      </c>
      <c r="C48" s="1369" t="s">
        <v>263</v>
      </c>
      <c r="D48" s="1369" t="s">
        <v>548</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261</v>
      </c>
      <c r="B49" s="1369" t="s">
        <v>262</v>
      </c>
      <c r="C49" s="1369" t="s">
        <v>263</v>
      </c>
      <c r="D49" s="1369" t="s">
        <v>548</v>
      </c>
      <c r="E49" s="2265"/>
      <c r="F49" s="2265"/>
      <c r="G49" s="2265"/>
      <c r="H49" s="2265"/>
      <c r="I49" s="2292"/>
      <c r="J49" s="2262"/>
      <c r="K49" s="1369"/>
      <c r="L49" s="1370"/>
      <c r="P49" s="2263"/>
      <c r="Q49" s="2263"/>
      <c r="R49" s="362"/>
      <c r="S49" s="1284"/>
      <c r="T49" s="293" t="s">
        <v>491</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492</v>
      </c>
      <c r="AU49" s="506"/>
      <c r="AV49" s="506" t="str">
        <f>IF(T49="","",T49)</f>
        <v>Добавить значение признака дифференциации</v>
      </c>
      <c r="AW49" s="506"/>
      <c r="AX49" s="506"/>
      <c r="AY49" s="1161">
        <v>20</v>
      </c>
    </row>
    <row customHeight="1" ht="21.75">
      <c r="A50" s="1369" t="s">
        <v>261</v>
      </c>
      <c r="B50" s="1369" t="s">
        <v>262</v>
      </c>
      <c r="C50" s="1369" t="s">
        <v>263</v>
      </c>
      <c r="D50" s="1369" t="s">
        <v>548</v>
      </c>
      <c r="E50" s="2265"/>
      <c r="F50" s="2265"/>
      <c r="G50" s="2265"/>
      <c r="H50" s="2265"/>
      <c r="I50" s="2262"/>
      <c r="J50" s="1369"/>
      <c r="K50" s="1369"/>
      <c r="L50" s="1370"/>
      <c r="P50" s="2263"/>
      <c r="Q50" s="1487"/>
      <c r="R50" s="362"/>
      <c r="S50" s="1284"/>
      <c r="T50" s="371" t="s">
        <v>417</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1.75">
      <c r="A51" s="1369" t="s">
        <v>261</v>
      </c>
      <c r="B51" s="1369" t="s">
        <v>262</v>
      </c>
      <c r="C51" s="1369" t="s">
        <v>263</v>
      </c>
      <c r="D51" s="1369" t="s">
        <v>548</v>
      </c>
      <c r="E51" s="2265"/>
      <c r="F51" s="2265"/>
      <c r="G51" s="2265"/>
      <c r="H51" s="2264"/>
      <c r="I51" s="1369"/>
      <c r="J51" s="1369"/>
      <c r="K51" s="1369"/>
      <c r="L51" s="1370"/>
      <c r="M51" s="1371"/>
      <c r="N51" s="1371"/>
      <c r="O51" s="543"/>
      <c r="P51" s="366"/>
      <c r="Q51" s="381"/>
      <c r="R51" s="361"/>
      <c r="S51" s="1284"/>
      <c r="T51" s="378" t="s">
        <v>493</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261</v>
      </c>
      <c r="B52" s="1349" t="s">
        <v>262</v>
      </c>
      <c r="C52" s="1320"/>
      <c r="D52" s="1320"/>
      <c r="E52" s="2265"/>
      <c r="F52" s="2264"/>
      <c r="G52" s="1320"/>
      <c r="H52" s="1320"/>
      <c r="I52" s="1320"/>
      <c r="J52" s="1320"/>
      <c r="K52" s="1320"/>
      <c r="L52" s="1500"/>
      <c r="M52" s="1327"/>
      <c r="N52" s="1327"/>
      <c r="P52" s="1322"/>
      <c r="Q52" s="1323"/>
      <c r="R52" s="1322"/>
      <c r="S52" s="1328"/>
      <c r="T52" s="1331" t="s">
        <v>170</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261</v>
      </c>
      <c r="B53" s="1349"/>
      <c r="C53" s="1349"/>
      <c r="D53" s="1349"/>
      <c r="E53" s="2264"/>
      <c r="F53" s="1349"/>
      <c r="G53" s="1349"/>
      <c r="H53" s="1349"/>
      <c r="I53" s="1349"/>
      <c r="J53" s="1349"/>
      <c r="K53" s="1349"/>
      <c r="L53" s="1352"/>
      <c r="M53" s="1327"/>
      <c r="N53" s="1327"/>
      <c r="O53" s="524"/>
      <c r="P53" s="386"/>
      <c r="Q53" s="1350"/>
      <c r="R53" s="386"/>
      <c r="S53" s="1328"/>
      <c r="T53" s="1331" t="s">
        <v>171</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172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25">
      <c r="M55" s="1166"/>
      <c r="N55" s="1166"/>
      <c r="O55" s="543"/>
      <c r="P55" s="1161"/>
      <c r="Q55" s="1161"/>
      <c r="R55" s="1161"/>
      <c r="S55" s="1161"/>
      <c r="AT55" s="1161"/>
      <c r="AU55" s="1161"/>
      <c r="AV55" s="1161"/>
      <c r="AW55" s="1161"/>
      <c r="AX55" s="1161"/>
      <c r="AY55" s="1161">
        <v>11</v>
      </c>
    </row>
    <row customHeight="1" ht="15">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5">
      <c r="O57" s="543"/>
      <c r="AY57" s="1161">
        <v>14</v>
      </c>
    </row>
    <row customHeight="1" ht="15">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DE3E1-2F4B-F90B-547A-0.26896E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536</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28</v>
      </c>
      <c r="AL8" s="2113" t="s">
        <v>67</v>
      </c>
      <c r="AM8" s="2198"/>
      <c r="AN8" s="2211">
        <v>1</v>
      </c>
      <c r="AO8" s="2363"/>
      <c r="AP8" s="2364" t="s">
        <v>67</v>
      </c>
      <c r="AQ8" s="317"/>
      <c r="AR8" s="1492">
        <v>1</v>
      </c>
      <c r="AS8" s="1498" t="s">
        <v>28</v>
      </c>
      <c r="AT8" s="757"/>
      <c r="AU8" s="1263"/>
      <c r="AV8" s="757"/>
      <c r="AW8" s="1263"/>
      <c r="AX8" s="1740"/>
      <c r="AY8" s="1475" t="s">
        <v>67</v>
      </c>
      <c r="AZ8" s="1740"/>
      <c r="BA8" s="1475" t="s">
        <v>67</v>
      </c>
      <c r="BB8" s="1354"/>
      <c r="BC8" s="2259" t="s">
        <v>506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171</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419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420</v>
      </c>
      <c r="P24" s="1514"/>
      <c r="Q24" s="1516"/>
      <c r="R24" s="1516"/>
      <c r="AA24" s="1513" t="s">
        <v>422</v>
      </c>
      <c r="AC24" s="1513" t="s">
        <v>423</v>
      </c>
      <c r="AD24" s="1513" t="s">
        <v>474</v>
      </c>
      <c r="AH24" s="1513" t="s">
        <v>474</v>
      </c>
      <c r="AK24" s="1513" t="s">
        <v>511</v>
      </c>
      <c r="AL24" s="1513" t="s">
        <v>474</v>
      </c>
      <c r="AP24" s="1513" t="s">
        <v>474</v>
      </c>
      <c r="AY24" s="1513" t="s">
        <v>422</v>
      </c>
      <c r="BA24" s="1513" t="s">
        <v>423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5">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5">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5">
      <c r="Q29" s="297"/>
      <c r="R29" s="382"/>
      <c r="S29" s="2255" t="str">
        <f>IF(org=0,"Не определено",org)</f>
        <v>ТМУП "ТТС"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425</v>
      </c>
      <c r="T32" s="2256"/>
      <c r="U32" s="1378"/>
      <c r="V32" s="2270" t="str">
        <f>IF(TITLE_DATE_PR_CHANGE="",IF(TITLE_DATE_PR="","",TITLE_DATE_PR),TITLE_DATE_PR_CHANGE)</f>
        <v>45989</v>
      </c>
      <c r="W32" s="2270"/>
      <c r="X32" s="2270"/>
      <c r="Y32" s="2270"/>
      <c r="Z32" s="2270"/>
      <c r="AA32" s="2270"/>
      <c r="AB32" s="2270"/>
      <c r="AC32" s="332"/>
      <c r="AD32" s="2270" t="str">
        <f>IF(TITLE_DATE_PR_CHANGE="",IF(TITLE_DATE_PR="","",TITLE_DATE_PR),TITLE_DATE_PR_CHANGE)</f>
        <v>45989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426</v>
      </c>
      <c r="T33" s="2256"/>
      <c r="U33" s="1378"/>
      <c r="V33" s="2257" t="str">
        <f>IF(TITLE_NUMBER_PR_CHANGE="",IF(TITLE_NUMBER_PR="","",TITLE_NUMBER_PR),TITLE_NUMBER_PR_CHANGE)</f>
        <v>1191</v>
      </c>
      <c r="W33" s="2257"/>
      <c r="X33" s="2257"/>
      <c r="Y33" s="2257"/>
      <c r="Z33" s="2257"/>
      <c r="AA33" s="2257"/>
      <c r="AB33" s="2257"/>
      <c r="AC33" s="332"/>
      <c r="AD33" s="2257" t="str">
        <f>IF(TITLE_NUMBER_PR_CHANGE="",IF(TITLE_NUMBER_PR="","",TITLE_NUMBER_PR),TITLE_NUMBER_PR_CHANGE)</f>
        <v>1191</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425</v>
      </c>
      <c r="T36" s="2256"/>
      <c r="U36" s="1378"/>
      <c r="V36" s="2270" t="str">
        <f>IF(TITLE_DATE_PR_CHANGE="",IF(TITLE_DATE_PR="","",TITLE_DATE_PR),TITLE_DATE_PR_CHANGE)</f>
        <v>45989</v>
      </c>
      <c r="W36" s="2270"/>
      <c r="X36" s="2270"/>
      <c r="Y36" s="2270"/>
      <c r="Z36" s="2270"/>
      <c r="AA36" s="2270"/>
      <c r="AB36" s="2270"/>
      <c r="AC36" s="332"/>
      <c r="AD36" s="2270" t="str">
        <f>IF(TITLE_DATE_PR_CHANGE="",IF(TITLE_DATE_PR="","",TITLE_DATE_PR),TITLE_DATE_PR_CHANGE)</f>
        <v>45989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426</v>
      </c>
      <c r="T37" s="2256"/>
      <c r="U37" s="1378"/>
      <c r="V37" s="2257" t="str">
        <f>IF(TITLE_NUMBER_PR_CHANGE="",IF(TITLE_NUMBER_PR="","",TITLE_NUMBER_PR),TITLE_NUMBER_PR_CHANGE)</f>
        <v>1191</v>
      </c>
      <c r="W37" s="2257"/>
      <c r="X37" s="2257"/>
      <c r="Y37" s="2257"/>
      <c r="Z37" s="2257"/>
      <c r="AA37" s="2257"/>
      <c r="AB37" s="2257"/>
      <c r="AC37" s="332"/>
      <c r="AD37" s="2257" t="str">
        <f>IF(TITLE_NUMBER_PR_CHANGE="",IF(TITLE_NUMBER_PR="","",TITLE_NUMBER_PR),TITLE_NUMBER_PR_CHANGE)</f>
        <v>1191</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429</v>
      </c>
      <c r="BD38" s="374"/>
      <c r="BE38" s="374"/>
      <c r="BF38" s="374"/>
      <c r="BG38" s="374"/>
      <c r="BH38" s="374"/>
      <c r="BI38" s="424">
        <v>0</v>
      </c>
    </row>
    <row customHeight="1" ht="15">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5">
      <c r="Q40" s="297"/>
      <c r="R40" s="382"/>
      <c r="S40" s="2133" t="s">
        <v>305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306</v>
      </c>
      <c r="BI40" s="1161">
        <v>14</v>
      </c>
    </row>
    <row customHeight="1" ht="15">
      <c r="Q41" s="297"/>
      <c r="R41" s="382"/>
      <c r="S41" s="2279" t="s">
        <v>89</v>
      </c>
      <c r="T41" s="2215" t="s">
        <v>512</v>
      </c>
      <c r="U41" s="307"/>
      <c r="V41" s="2280" t="s">
        <v>431</v>
      </c>
      <c r="W41" s="2281"/>
      <c r="X41" s="2281"/>
      <c r="Y41" s="2281"/>
      <c r="Z41" s="2281"/>
      <c r="AA41" s="2281"/>
      <c r="AB41" s="2282"/>
      <c r="AC41" s="2283" t="s">
        <v>432</v>
      </c>
      <c r="AD41" s="2334" t="s">
        <v>513</v>
      </c>
      <c r="AE41" s="2297"/>
      <c r="AF41" s="2297"/>
      <c r="AG41" s="2335"/>
      <c r="AH41" s="2334" t="s">
        <v>514</v>
      </c>
      <c r="AI41" s="2297"/>
      <c r="AJ41" s="2297"/>
      <c r="AK41" s="2335"/>
      <c r="AL41" s="2334" t="s">
        <v>515</v>
      </c>
      <c r="AM41" s="2297"/>
      <c r="AN41" s="2297"/>
      <c r="AO41" s="2335"/>
      <c r="AP41" s="2334" t="s">
        <v>516</v>
      </c>
      <c r="AQ41" s="2297"/>
      <c r="AR41" s="2297"/>
      <c r="AS41" s="2335"/>
      <c r="AT41" s="2280" t="s">
        <v>431</v>
      </c>
      <c r="AU41" s="2281"/>
      <c r="AV41" s="2281"/>
      <c r="AW41" s="2281"/>
      <c r="AX41" s="2281"/>
      <c r="AY41" s="2281"/>
      <c r="AZ41" s="2282"/>
      <c r="BA41" s="2283" t="s">
        <v>432</v>
      </c>
      <c r="BB41" s="2286" t="s">
        <v>434</v>
      </c>
      <c r="BC41" s="2133"/>
      <c r="BI41" s="1161">
        <v>14</v>
      </c>
    </row>
    <row customHeight="1" ht="36">
      <c r="Q42" s="297"/>
      <c r="R42" s="382"/>
      <c r="S42" s="2279"/>
      <c r="T42" s="2215"/>
      <c r="U42" s="1037"/>
      <c r="V42" s="2198" t="s">
        <v>517</v>
      </c>
      <c r="W42" s="2199"/>
      <c r="X42" s="2198" t="s">
        <v>518</v>
      </c>
      <c r="Y42" s="2199"/>
      <c r="Z42" s="2300" t="s">
        <v>519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517</v>
      </c>
      <c r="AU42" s="2199"/>
      <c r="AV42" s="2198" t="s">
        <v>518</v>
      </c>
      <c r="AW42" s="2199"/>
      <c r="AX42" s="2300" t="s">
        <v>519</v>
      </c>
      <c r="AY42" s="2319"/>
      <c r="AZ42" s="2320"/>
      <c r="BA42" s="2284"/>
      <c r="BB42" s="2287"/>
      <c r="BC42" s="2133"/>
      <c r="BI42" s="1161">
        <v>34</v>
      </c>
    </row>
    <row customHeight="1" ht="15">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5">
      <c r="A44" s="1376"/>
      <c r="B44" s="1376" t="s">
        <v>136</v>
      </c>
      <c r="C44" s="1376" t="s">
        <v>137</v>
      </c>
      <c r="D44" s="1376" t="s">
        <v>138</v>
      </c>
      <c r="E44" s="1370" t="s">
        <v>439</v>
      </c>
      <c r="F44" s="1370" t="s">
        <v>440</v>
      </c>
      <c r="G44" s="1370" t="s">
        <v>441</v>
      </c>
      <c r="H44" s="1370" t="s">
        <v>442</v>
      </c>
      <c r="I44" s="1370" t="s">
        <v>443</v>
      </c>
      <c r="J44" s="1370" t="s">
        <v>444</v>
      </c>
      <c r="K44" s="1370" t="s">
        <v>445</v>
      </c>
      <c r="L44" s="1370" t="s">
        <v>420</v>
      </c>
      <c r="Q44" s="297"/>
      <c r="R44" s="382"/>
      <c r="S44" s="2279"/>
      <c r="T44" s="2215"/>
      <c r="U44" s="308"/>
      <c r="V44" s="1485" t="s">
        <v>483</v>
      </c>
      <c r="W44" s="1485" t="s">
        <v>484</v>
      </c>
      <c r="X44" s="1485" t="s">
        <v>483</v>
      </c>
      <c r="Y44" s="1485" t="s">
        <v>484</v>
      </c>
      <c r="Z44" s="1495" t="s">
        <v>448</v>
      </c>
      <c r="AA44" s="2276" t="s">
        <v>449</v>
      </c>
      <c r="AB44" s="2277"/>
      <c r="AC44" s="2285"/>
      <c r="AD44" s="2339"/>
      <c r="AE44" s="2340"/>
      <c r="AF44" s="2340"/>
      <c r="AG44" s="2341"/>
      <c r="AH44" s="2339"/>
      <c r="AI44" s="2340"/>
      <c r="AJ44" s="2340"/>
      <c r="AK44" s="2341"/>
      <c r="AL44" s="2339"/>
      <c r="AM44" s="2340"/>
      <c r="AN44" s="2340"/>
      <c r="AO44" s="2341"/>
      <c r="AP44" s="2339"/>
      <c r="AQ44" s="2340"/>
      <c r="AR44" s="2340"/>
      <c r="AS44" s="2341"/>
      <c r="AT44" s="1485" t="s">
        <v>483</v>
      </c>
      <c r="AU44" s="1485" t="s">
        <v>484</v>
      </c>
      <c r="AV44" s="1485" t="s">
        <v>483</v>
      </c>
      <c r="AW44" s="1485" t="s">
        <v>484</v>
      </c>
      <c r="AX44" s="1495" t="s">
        <v>448</v>
      </c>
      <c r="AY44" s="2276" t="s">
        <v>449</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1.75">
      <c r="A46" s="1369" t="s">
        <v>266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1.75">
      <c r="A47" s="1369" t="s">
        <v>266</v>
      </c>
      <c r="B47" s="1369" t="s">
        <v>267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403</v>
      </c>
      <c r="BE47" s="506"/>
      <c r="BF47" s="506" t="str">
        <f>IF(T47="","",T47)</f>
        <v>Территория действия тарифа</v>
      </c>
      <c r="BG47" s="506"/>
      <c r="BH47" s="506"/>
      <c r="BI47" s="1161">
        <v>21</v>
      </c>
    </row>
    <row customHeight="1" ht="36">
      <c r="A48" s="1369" t="s">
        <v>266</v>
      </c>
      <c r="B48" s="1369" t="s">
        <v>267</v>
      </c>
      <c r="C48" s="1369" t="s">
        <v>268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536</v>
      </c>
      <c r="BE48" s="506"/>
      <c r="BF48" s="506" t="str">
        <f>IF(T48="","",T48)</f>
        <v>Наименование централизованной системы горячего водоснабжения</v>
      </c>
      <c r="BG48" s="506"/>
      <c r="BH48" s="506"/>
      <c r="BI48" s="1161">
        <v>34</v>
      </c>
    </row>
    <row s="1648" customFormat="1" customHeight="1" ht="0">
      <c r="A49" s="1349" t="s">
        <v>266</v>
      </c>
      <c r="B49" s="1349" t="s">
        <v>267</v>
      </c>
      <c r="C49" s="1349" t="s">
        <v>268</v>
      </c>
      <c r="D49" s="1349" t="s">
        <v>549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407</v>
      </c>
      <c r="BE49" s="506"/>
      <c r="BF49" s="506" t="str">
        <f>IF(T49="","",T49)</f>
        <v/>
      </c>
      <c r="BG49" s="506"/>
      <c r="BH49" s="506"/>
      <c r="BI49" s="517">
        <v>0</v>
      </c>
    </row>
    <row s="1648" customFormat="1" customHeight="1" ht="0">
      <c r="A50" s="1349" t="s">
        <v>266</v>
      </c>
      <c r="B50" s="1349" t="s">
        <v>267</v>
      </c>
      <c r="C50" s="1349" t="s">
        <v>268</v>
      </c>
      <c r="D50" s="1349" t="s">
        <v>549</v>
      </c>
      <c r="E50" s="2265"/>
      <c r="F50" s="2265"/>
      <c r="G50" s="2265"/>
      <c r="H50" s="2265"/>
      <c r="I50" s="2262" t="str">
        <f>S49&amp;".1"</f>
        <v>.1</v>
      </c>
      <c r="J50" s="1349"/>
      <c r="K50" s="1349"/>
      <c r="L50" s="1352" t="s">
        <v>408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266</v>
      </c>
      <c r="B51" s="1349" t="s">
        <v>267</v>
      </c>
      <c r="C51" s="1349" t="s">
        <v>268</v>
      </c>
      <c r="D51" s="1349" t="s">
        <v>549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25">
      <c r="A52" s="1369" t="s">
        <v>266</v>
      </c>
      <c r="B52" s="1369" t="s">
        <v>267</v>
      </c>
      <c r="C52" s="1369" t="s">
        <v>268</v>
      </c>
      <c r="D52" s="1369" t="s">
        <v>549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92">
        <v>1</v>
      </c>
      <c r="AS52" s="1498" t="s">
        <v>28</v>
      </c>
      <c r="AT52" s="757"/>
      <c r="AU52" s="1263"/>
      <c r="AV52" s="757"/>
      <c r="AW52" s="1263"/>
      <c r="AX52" s="1740"/>
      <c r="AY52" s="1475" t="s">
        <v>67</v>
      </c>
      <c r="AZ52" s="1740"/>
      <c r="BA52" s="1475" t="s">
        <v>67</v>
      </c>
      <c r="BB52" s="1354"/>
      <c r="BC52" s="2259" t="s">
        <v>506</v>
      </c>
      <c r="BE52" s="506"/>
      <c r="BF52" s="506" t="str">
        <f>IF(T52="","",T52)</f>
        <v/>
      </c>
      <c r="BG52" s="506"/>
      <c r="BH52" s="506"/>
      <c r="BI52" s="1161">
        <v>11</v>
      </c>
    </row>
    <row customHeight="1" ht="11.25">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507</v>
      </c>
      <c r="AT53" s="1399"/>
      <c r="AU53" s="1502"/>
      <c r="AV53" s="1399"/>
      <c r="AW53" s="1502"/>
      <c r="AX53" s="1399"/>
      <c r="AY53" s="1399"/>
      <c r="AZ53" s="1399"/>
      <c r="BA53" s="1399"/>
      <c r="BB53" s="1403"/>
      <c r="BC53" s="2260"/>
      <c r="BE53" s="506"/>
      <c r="BF53" s="506"/>
      <c r="BG53" s="506"/>
      <c r="BH53" s="506"/>
      <c r="BI53" s="1161">
        <v>11</v>
      </c>
    </row>
    <row customHeight="1" ht="11.25">
      <c r="A54" s="1369" t="s">
        <v>266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25">
      <c r="A55" s="1369" t="s">
        <v>266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25">
      <c r="A56" s="1369" t="s">
        <v>266</v>
      </c>
      <c r="B56" s="1369" t="s">
        <v>267</v>
      </c>
      <c r="C56" s="1369" t="s">
        <v>268</v>
      </c>
      <c r="D56" s="1369" t="s">
        <v>549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25">
      <c r="A57" s="1369" t="s">
        <v>266</v>
      </c>
      <c r="B57" s="1369" t="s">
        <v>267</v>
      </c>
      <c r="C57" s="1369" t="s">
        <v>268</v>
      </c>
      <c r="D57" s="1369" t="s">
        <v>549</v>
      </c>
      <c r="E57" s="2265"/>
      <c r="F57" s="2265"/>
      <c r="G57" s="2265"/>
      <c r="H57" s="2265"/>
      <c r="I57" s="2292"/>
      <c r="J57" s="2262"/>
      <c r="K57" s="1369"/>
      <c r="L57" s="1370"/>
      <c r="P57" s="2263"/>
      <c r="Q57" s="2263"/>
      <c r="R57" s="362"/>
      <c r="S57" s="1284"/>
      <c r="T57" s="293" t="s">
        <v>473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266</v>
      </c>
      <c r="B58" s="1349" t="s">
        <v>267</v>
      </c>
      <c r="C58" s="1349" t="s">
        <v>268</v>
      </c>
      <c r="D58" s="1349" t="s">
        <v>549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266</v>
      </c>
      <c r="B59" s="1349" t="s">
        <v>267</v>
      </c>
      <c r="C59" s="1349" t="s">
        <v>268</v>
      </c>
      <c r="D59" s="1349" t="s">
        <v>549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266</v>
      </c>
      <c r="B60" s="1349" t="s">
        <v>267</v>
      </c>
      <c r="C60" s="1349" t="s">
        <v>268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266</v>
      </c>
      <c r="B61" s="1349" t="s">
        <v>267</v>
      </c>
      <c r="C61" s="1320"/>
      <c r="D61" s="1320"/>
      <c r="E61" s="2265"/>
      <c r="F61" s="2264"/>
      <c r="G61" s="1320"/>
      <c r="H61" s="1320"/>
      <c r="I61" s="1320"/>
      <c r="J61" s="1320"/>
      <c r="K61" s="1320"/>
      <c r="L61" s="1500"/>
      <c r="M61" s="1327"/>
      <c r="N61" s="1327"/>
      <c r="P61" s="1322"/>
      <c r="Q61" s="1323"/>
      <c r="R61" s="1322"/>
      <c r="S61" s="1328"/>
      <c r="T61" s="1331" t="s">
        <v>170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266</v>
      </c>
      <c r="B62" s="1349"/>
      <c r="C62" s="1349"/>
      <c r="D62" s="1349"/>
      <c r="E62" s="2264"/>
      <c r="F62" s="1349"/>
      <c r="G62" s="1349"/>
      <c r="H62" s="1349"/>
      <c r="I62" s="1349"/>
      <c r="J62" s="1349"/>
      <c r="K62" s="1349"/>
      <c r="L62" s="1352"/>
      <c r="M62" s="1327"/>
      <c r="N62" s="1327"/>
      <c r="O62" s="524"/>
      <c r="P62" s="386"/>
      <c r="Q62" s="1350"/>
      <c r="R62" s="386"/>
      <c r="S62" s="1328"/>
      <c r="T62" s="1331" t="s">
        <v>171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172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25">
      <c r="M64" s="1166"/>
      <c r="N64" s="1166"/>
      <c r="O64" s="543"/>
      <c r="P64" s="1166"/>
      <c r="Q64" s="1166"/>
      <c r="R64" s="1161"/>
      <c r="S64" s="1161"/>
      <c r="BD64" s="1161"/>
      <c r="BE64" s="1161"/>
      <c r="BF64" s="1161"/>
      <c r="BG64" s="1161"/>
      <c r="BH64" s="1161"/>
      <c r="BI64" s="1161">
        <v>11</v>
      </c>
    </row>
    <row customHeight="1" ht="20.2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5">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20.2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5">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90663-EA9A-D765-2B54-0.0241980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550</v>
      </c>
      <c r="D2" s="1644"/>
      <c r="E2" s="552">
        <f>B2</f>
        <v>0</v>
      </c>
      <c r="F2" s="553"/>
      <c r="G2" s="1652" t="s">
        <v>551</v>
      </c>
      <c r="H2" s="1652" t="s">
        <v>551</v>
      </c>
      <c r="I2" s="1652" t="s">
        <v>551</v>
      </c>
      <c r="J2" s="295" t="s">
        <v>552</v>
      </c>
      <c r="K2" s="549"/>
      <c r="AF2" s="1637">
        <v>0</v>
      </c>
    </row>
    <row s="1648" customFormat="1" customHeight="1" ht="0.75" hidden="1">
      <c r="B3" s="2105"/>
      <c r="C3" s="1173"/>
      <c r="D3" s="554"/>
      <c r="E3" s="555"/>
      <c r="F3" s="556" t="s">
        <v>553</v>
      </c>
      <c r="G3" s="557"/>
      <c r="H3" s="557">
        <f>H4*H5+H7</f>
        <v>0</v>
      </c>
      <c r="I3" s="557">
        <f>I4*I5+I6</f>
        <v>0</v>
      </c>
      <c r="J3" s="558"/>
      <c r="AF3" s="1642">
        <v>0</v>
      </c>
    </row>
    <row customHeight="1" ht="23.25" hidden="1">
      <c r="B4" s="2105"/>
      <c r="C4" s="1173"/>
      <c r="D4" s="1644"/>
      <c r="E4" s="552" t="str">
        <f>B2&amp;".1"</f>
        <v>.1</v>
      </c>
      <c r="F4" s="559" t="s">
        <v>554</v>
      </c>
      <c r="G4" s="560"/>
      <c r="H4" s="547"/>
      <c r="I4" s="547"/>
      <c r="J4" s="295" t="s">
        <v>555</v>
      </c>
      <c r="K4" s="549"/>
      <c r="AF4" s="1637">
        <v>0</v>
      </c>
    </row>
    <row customHeight="1" ht="18.75" hidden="1">
      <c r="B5" s="2105"/>
      <c r="C5" s="1173"/>
      <c r="D5" s="1644"/>
      <c r="E5" s="552" t="str">
        <f>B2&amp;".2"</f>
        <v>.2</v>
      </c>
      <c r="F5" s="559" t="s">
        <v>556</v>
      </c>
      <c r="G5" s="1652" t="s">
        <v>557</v>
      </c>
      <c r="H5" s="547"/>
      <c r="I5" s="547"/>
      <c r="J5" s="295"/>
      <c r="K5" s="549"/>
      <c r="AF5" s="1637">
        <v>0</v>
      </c>
    </row>
    <row customHeight="1" ht="18.75" hidden="1">
      <c r="B6" s="2105"/>
      <c r="C6" s="1173"/>
      <c r="D6" s="1644"/>
      <c r="E6" s="552" t="str">
        <f>B2&amp;".3"</f>
        <v>.3</v>
      </c>
      <c r="F6" s="559" t="s">
        <v>558</v>
      </c>
      <c r="G6" s="1652" t="s">
        <v>557</v>
      </c>
      <c r="H6" s="547"/>
      <c r="I6" s="547"/>
      <c r="J6" s="295"/>
      <c r="K6" s="549"/>
      <c r="AF6" s="1637">
        <v>0</v>
      </c>
    </row>
    <row customHeight="1" ht="18.75" hidden="1">
      <c r="B7" s="2105"/>
      <c r="C7" s="1173"/>
      <c r="D7" s="1644"/>
      <c r="E7" s="552" t="str">
        <f>B2&amp;".4"</f>
        <v>.4</v>
      </c>
      <c r="F7" s="559" t="s">
        <v>559</v>
      </c>
      <c r="G7" s="1652" t="s">
        <v>551</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557</v>
      </c>
      <c r="H9" s="547"/>
      <c r="I9" s="547"/>
      <c r="J9" s="548" t="s">
        <v>560</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561</v>
      </c>
      <c r="H11" s="547"/>
      <c r="I11" s="547"/>
      <c r="J11" s="295" t="s">
        <v>562</v>
      </c>
      <c r="K11" s="549"/>
      <c r="AF11" s="1637">
        <v>0</v>
      </c>
    </row>
    <row customHeight="1" ht="11.25" hidden="1">
      <c r="AF12" s="1637">
        <v>0</v>
      </c>
    </row>
    <row customHeight="1" ht="22.5" hidden="1">
      <c r="D13" s="1644"/>
      <c r="E13" s="552"/>
      <c r="F13" s="546"/>
      <c r="G13" s="975" t="s">
        <v>563</v>
      </c>
      <c r="H13" s="551"/>
      <c r="I13" s="551"/>
      <c r="J13" s="751" t="s">
        <v>564</v>
      </c>
      <c r="K13" s="549"/>
      <c r="AF13" s="1637">
        <v>0</v>
      </c>
    </row>
    <row customHeight="1" ht="11.25" hidden="1">
      <c r="AF14" s="1637">
        <v>0</v>
      </c>
    </row>
    <row customHeight="1" ht="22.5" hidden="1">
      <c r="D15" s="1644"/>
      <c r="E15" s="552"/>
      <c r="F15" s="546"/>
      <c r="G15" s="1652" t="s">
        <v>565</v>
      </c>
      <c r="H15" s="551"/>
      <c r="I15" s="551"/>
      <c r="J15" s="295" t="s">
        <v>566</v>
      </c>
      <c r="K15" s="549"/>
      <c r="AF15" s="1637">
        <v>0</v>
      </c>
    </row>
    <row customHeight="1" ht="11.25" hidden="1">
      <c r="AF16" s="1637">
        <v>0</v>
      </c>
    </row>
    <row customHeight="1" ht="22.5" hidden="1">
      <c r="D17" s="1644"/>
      <c r="E17" s="552"/>
      <c r="F17" s="546"/>
      <c r="G17" s="1652" t="s">
        <v>567</v>
      </c>
      <c r="H17" s="551"/>
      <c r="I17" s="551"/>
      <c r="J17" s="295" t="s">
        <v>568</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25">
      <c r="AF20" s="1637">
        <v>11</v>
      </c>
    </row>
    <row customHeight="1" ht="25.5">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5">
      <c r="E22" s="2255" t="str">
        <f>IF(org=0,"Не определено",org)</f>
        <v>ТМУП "ТТС"</v>
      </c>
      <c r="F22" s="2255"/>
      <c r="G22" s="2255"/>
      <c r="H22" s="2255"/>
      <c r="I22" s="2255"/>
      <c r="AF22" s="1637">
        <v>24</v>
      </c>
    </row>
    <row customHeight="1" ht="11.25">
      <c r="E23" s="1141"/>
      <c r="F23" s="1141"/>
      <c r="G23" s="1141"/>
      <c r="H23" s="1141"/>
      <c r="I23" s="1141"/>
      <c r="AF23" s="1637">
        <v>11</v>
      </c>
    </row>
    <row s="1648" customFormat="1" customHeight="1" ht="0.75">
      <c r="A24" s="1173"/>
      <c r="D24" s="1648"/>
      <c r="H24" s="895"/>
      <c r="I24" s="895" t="s">
        <v>118</v>
      </c>
      <c r="AF24" s="1642">
        <v>1</v>
      </c>
    </row>
    <row customHeight="1" ht="11.25">
      <c r="E25" s="717"/>
      <c r="F25" s="2373" t="s">
        <v>106</v>
      </c>
      <c r="G25" s="2374"/>
      <c r="H25" s="1658" t="str">
        <f>IF(H24="","",INDEX(DIFFERENTIATION_UNMERGE_VD,MATCH(H24,DIFFERENTIATION_ID_DIFF,0)))</f>
        <v/>
      </c>
      <c r="I25" s="1658">
        <f>IF(I24="","",INDEX(DIFFERENTIATION_UNMERGE_VD,MATCH(I24,DIFFERENTIATION_ID_DIFF,0)))</f>
        <v>0</v>
      </c>
      <c r="J25" s="2133"/>
      <c r="AF25" s="1637">
        <v>11</v>
      </c>
    </row>
    <row customHeight="1" ht="11.25">
      <c r="E26" s="717"/>
      <c r="F26" s="2373" t="s">
        <v>569</v>
      </c>
      <c r="G26" s="2374"/>
      <c r="H26" s="1658" t="str">
        <f>IF(H24="","",INDEX(DIFFERENTIATION_UNMERGE_AREA,MATCH(H24,DIFFERENTIATION_ID_DIFF,0)))</f>
        <v/>
      </c>
      <c r="I26" s="1658" t="str">
        <f>IF(I24="","",INDEX(DIFFERENTIATION_UNMERGE_AREA,MATCH(I24,DIFFERENTIATION_ID_DIFF,0)))</f>
        <v/>
      </c>
      <c r="J26" s="2133"/>
      <c r="AF26" s="1637">
        <v>11</v>
      </c>
    </row>
    <row customHeight="1" ht="11.25">
      <c r="E27" s="717"/>
      <c r="F27" s="2373" t="s">
        <v>570</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25">
      <c r="E28" s="2375" t="s">
        <v>305</v>
      </c>
      <c r="F28" s="2376"/>
      <c r="G28" s="2376"/>
      <c r="H28" s="1651"/>
      <c r="I28" s="1651"/>
      <c r="J28" s="2133"/>
      <c r="AF28" s="1637">
        <v>11</v>
      </c>
    </row>
    <row customHeight="1" ht="24">
      <c r="E29" s="1652" t="s">
        <v>89</v>
      </c>
      <c r="F29" s="1659" t="s">
        <v>307</v>
      </c>
      <c r="G29" s="1659" t="s">
        <v>571</v>
      </c>
      <c r="H29" s="1659" t="s">
        <v>308</v>
      </c>
      <c r="I29" s="1659" t="s">
        <v>308</v>
      </c>
      <c r="J29" s="2133"/>
      <c r="AF29" s="1637">
        <v>23</v>
      </c>
    </row>
    <row customHeight="1" ht="20.25">
      <c r="D30" s="1644"/>
      <c r="E30" s="552">
        <f>FHD_NUM_P_1</f>
        <v>1</v>
      </c>
      <c r="F30" s="1886" t="str">
        <f>FHD_P_1</f>
        <v>Выручка от регулируемого вида деятельности с распределением по видам деятельности</v>
      </c>
      <c r="G30" s="1884" t="s">
        <v>557</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25">
      <c r="D31" s="1644"/>
      <c r="E31" s="552">
        <f>FHD_NUM_P_2</f>
        <v>2</v>
      </c>
      <c r="F31" s="1886" t="str">
        <f>FHD_P_2</f>
        <v>Себестоимость производимых товаров (оказываемых услуг) по регулируемому виду деятельности, включая:</v>
      </c>
      <c r="G31" s="1884" t="s">
        <v>557</v>
      </c>
      <c r="H31" s="564">
        <f>SUMIF($K33:$K71,$K31,H33:H71)</f>
        <v>0</v>
      </c>
      <c r="I31" s="564">
        <f>SUMIF($K33:$K71,$K31,I33:I71)</f>
        <v>0</v>
      </c>
      <c r="J31" s="295" t="str">
        <f>FHD_NOTE_P_2</f>
        <v>Указывается суммарная себестоимость производимых товаров.</v>
      </c>
      <c r="K31" s="1642" t="s">
        <v>572</v>
      </c>
      <c r="AF31" s="1637">
        <v>11</v>
      </c>
    </row>
    <row customHeight="1" ht="11.25">
      <c r="D32" s="1644"/>
      <c r="E32" s="552" t="str">
        <f>FHD_NUM_P_3</f>
        <v>2.1</v>
      </c>
      <c r="F32" s="1530" t="str">
        <f>FHD_P_3</f>
        <v>Расходы на приобретаемую тепловую энергию (мощность), теплоноситель</v>
      </c>
      <c r="G32" s="1884" t="s">
        <v>557</v>
      </c>
      <c r="H32" s="563"/>
      <c r="I32" s="563"/>
      <c r="J32" s="295" t="str">
        <f>FHD_NOTE_P_3</f>
        <v/>
      </c>
      <c r="K32" s="1642" t="str">
        <f>IF((LEN(E32)-LEN(SUBSTITUTE(E32,".","")))/LEN(".")=1,"p","")</f>
        <v>p</v>
      </c>
      <c r="AF32" s="1637">
        <v>11</v>
      </c>
    </row>
    <row customHeight="1" ht="11.25">
      <c r="A33" s="2377" t="s">
        <v>573</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557</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574</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575</v>
      </c>
      <c r="D41" s="1644"/>
      <c r="E41" s="552" t="str">
        <f>FHD_NUM_P_5</f>
        <v/>
      </c>
      <c r="F41" s="1530" t="str">
        <f>FHD_P_5</f>
        <v/>
      </c>
      <c r="G41" s="1884" t="s">
        <v>557</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557</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557</v>
      </c>
      <c r="H43" s="563"/>
      <c r="I43" s="563"/>
      <c r="J43" s="295" t="str">
        <f>FHD_NOTE_P_7</f>
        <v/>
      </c>
      <c r="K43" s="1642" t="str">
        <f>IF((LEN(E43)-LEN(SUBSTITUTE(E43,".","")))/LEN(".")=1,"p","")</f>
        <v/>
      </c>
      <c r="AF43" s="1637">
        <v>0</v>
      </c>
    </row>
    <row customHeight="1" ht="11.25">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557</v>
      </c>
      <c r="H44" s="563"/>
      <c r="I44" s="563"/>
      <c r="J44" s="295" t="str">
        <f>FHD_NOTE_P_8</f>
        <v/>
      </c>
      <c r="K44" s="1642" t="str">
        <f>IF((LEN(E44)-LEN(SUBSTITUTE(E44,".","")))/LEN(".")=1,"p","")</f>
        <v>p</v>
      </c>
      <c r="AF44" s="1637">
        <v>11</v>
      </c>
    </row>
    <row customHeight="1" ht="11.25">
      <c r="D45" s="1644"/>
      <c r="E45" s="552" t="str">
        <f>FHD_NUM_P_9</f>
        <v>2.3.1</v>
      </c>
      <c r="F45" s="1656" t="str">
        <f>FHD_P_9</f>
        <v>Средневзвешенная стоимость 1 кВт.ч (с учетом мощности)</v>
      </c>
      <c r="G45" s="1884" t="s">
        <v>576</v>
      </c>
      <c r="H45" s="563"/>
      <c r="I45" s="563"/>
      <c r="J45" s="295" t="str">
        <f>FHD_NOTE_P_9</f>
        <v/>
      </c>
      <c r="K45" s="1642" t="str">
        <f>IF((LEN(E45)-LEN(SUBSTITUTE(E45,".","")))/LEN(".")=1,"p","")</f>
        <v/>
      </c>
      <c r="AF45" s="1637">
        <v>11</v>
      </c>
    </row>
    <row s="1372" customFormat="1" customHeight="1" ht="11.25">
      <c r="A46" s="993"/>
      <c r="C46" s="1642"/>
      <c r="D46" s="580"/>
      <c r="E46" s="552" t="str">
        <f>FHD_NUM_P_10</f>
        <v>2.3.2</v>
      </c>
      <c r="F46" s="1656" t="str">
        <f>FHD_P_10</f>
        <v>Объём приобретения электрической энергии</v>
      </c>
      <c r="G46" s="1884" t="s">
        <v>577</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578</v>
      </c>
      <c r="C47" s="1642"/>
      <c r="D47" s="581"/>
      <c r="E47" s="552" t="str">
        <f>FHD_NUM_P_11</f>
        <v>2.4</v>
      </c>
      <c r="F47" s="1530" t="str">
        <f>FHD_P_11</f>
        <v>Расходы на приобретение холодной воды, используемой в технологическом процессе</v>
      </c>
      <c r="G47" s="1884" t="s">
        <v>557</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579</v>
      </c>
      <c r="C48" s="1642"/>
      <c r="D48" s="1644"/>
      <c r="E48" s="552" t="str">
        <f>FHD_NUM_P_12</f>
        <v>2.5</v>
      </c>
      <c r="F48" s="1530" t="str">
        <f>FHD_P_12</f>
        <v>Расходы на  химические реагенты, используемые в технологическом процессе</v>
      </c>
      <c r="G48" s="1884" t="s">
        <v>557</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25">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557</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25">
      <c r="A50" s="994"/>
      <c r="C50" s="736"/>
      <c r="D50" s="679"/>
      <c r="E50" s="552" t="str">
        <f>FHD_NUM_P_14</f>
        <v>2.6.1</v>
      </c>
      <c r="F50" s="1656" t="str">
        <f>FHD_P_14</f>
        <v>Расходы на оплату труда основного производственного персонала</v>
      </c>
      <c r="G50" s="1884" t="s">
        <v>557</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25">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557</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25">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557</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25">
      <c r="A53" s="993"/>
      <c r="C53" s="1642"/>
      <c r="D53" s="1644"/>
      <c r="E53" s="552" t="str">
        <f>FHD_NUM_P_17</f>
        <v>2.7.1</v>
      </c>
      <c r="F53" s="1656" t="str">
        <f>FHD_P_17</f>
        <v>Расходы на оплату труда административно-управленческого персонала</v>
      </c>
      <c r="G53" s="1884" t="s">
        <v>557</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25">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557</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25">
      <c r="A55" s="993"/>
      <c r="C55" s="1642"/>
      <c r="D55" s="581"/>
      <c r="E55" s="552" t="str">
        <f>FHD_NUM_P_19</f>
        <v>2.8</v>
      </c>
      <c r="F55" s="1530" t="str">
        <f>FHD_P_19</f>
        <v>Расходы на амортизацию основных средств и нематериальных активов</v>
      </c>
      <c r="G55" s="1884" t="s">
        <v>557</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25">
      <c r="A56" s="993"/>
      <c r="C56" s="1642"/>
      <c r="D56" s="581"/>
      <c r="E56" s="552" t="str">
        <f>FHD_NUM_P_20</f>
        <v>2.8.1</v>
      </c>
      <c r="F56" s="1656" t="str">
        <f>FHD_P_20</f>
        <v>Расходы на амортизацию основных средств</v>
      </c>
      <c r="G56" s="1884" t="s">
        <v>557</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25">
      <c r="A57" s="993"/>
      <c r="C57" s="1642"/>
      <c r="D57" s="581"/>
      <c r="E57" s="552" t="str">
        <f>FHD_NUM_P_21</f>
        <v>2.8.2</v>
      </c>
      <c r="F57" s="1656" t="str">
        <f>FHD_P_21</f>
        <v>Расходы на амортизацию нематериальных активов</v>
      </c>
      <c r="G57" s="1884" t="s">
        <v>557</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25">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557</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25">
      <c r="A59" s="993"/>
      <c r="C59" s="1642"/>
      <c r="D59" s="581"/>
      <c r="E59" s="552" t="str">
        <f>FHD_NUM_P_23</f>
        <v>2.10</v>
      </c>
      <c r="F59" s="1530" t="str">
        <f>FHD_P_23</f>
        <v>Общепроизводственные расходы, в том числе:</v>
      </c>
      <c r="G59" s="1884" t="s">
        <v>557</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25">
      <c r="A60" s="993"/>
      <c r="C60" s="1642"/>
      <c r="D60" s="581"/>
      <c r="E60" s="552" t="str">
        <f>FHD_NUM_P_24</f>
        <v>2.10.1</v>
      </c>
      <c r="F60" s="1656" t="str">
        <f>FHD_P_24</f>
        <v>Расходы на текущий ремонт</v>
      </c>
      <c r="G60" s="1884" t="s">
        <v>557</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25">
      <c r="A61" s="993"/>
      <c r="C61" s="1642"/>
      <c r="D61" s="581"/>
      <c r="E61" s="552" t="str">
        <f>FHD_NUM_P_25</f>
        <v>2.10.2</v>
      </c>
      <c r="F61" s="1656" t="str">
        <f>FHD_P_25</f>
        <v>Расходы на капитальный ремонт</v>
      </c>
      <c r="G61" s="1884" t="s">
        <v>557</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25">
      <c r="A62" s="993"/>
      <c r="C62" s="1642"/>
      <c r="D62" s="1644"/>
      <c r="E62" s="552" t="str">
        <f>FHD_NUM_P_26</f>
        <v>2.11</v>
      </c>
      <c r="F62" s="1530" t="str">
        <f>FHD_P_26</f>
        <v>Общехозяйственные расходы, в том числе:</v>
      </c>
      <c r="G62" s="1884" t="s">
        <v>557</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25">
      <c r="A63" s="993"/>
      <c r="C63" s="1642"/>
      <c r="D63" s="1644"/>
      <c r="E63" s="552" t="str">
        <f>FHD_NUM_P_27</f>
        <v>2.11.1</v>
      </c>
      <c r="F63" s="1656" t="str">
        <f>FHD_P_27</f>
        <v>Расходы на текущий ремонт</v>
      </c>
      <c r="G63" s="1884" t="s">
        <v>557</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25">
      <c r="A64" s="993"/>
      <c r="C64" s="1642"/>
      <c r="D64" s="1644"/>
      <c r="E64" s="552" t="str">
        <f>FHD_NUM_P_28</f>
        <v>2.11.2</v>
      </c>
      <c r="F64" s="1656" t="str">
        <f>FHD_P_28</f>
        <v>Расходы на капитальный ремонт</v>
      </c>
      <c r="G64" s="1884" t="s">
        <v>557</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25">
      <c r="A65" s="993"/>
      <c r="C65" s="1642"/>
      <c r="D65" s="1644"/>
      <c r="E65" s="552" t="str">
        <f>FHD_NUM_P_29</f>
        <v>2.12</v>
      </c>
      <c r="F65" s="1530" t="str">
        <f>FHD_P_29</f>
        <v>Расходы на капитальный и текущий ремонт основных средств</v>
      </c>
      <c r="G65" s="1884" t="s">
        <v>557</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25">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311</v>
      </c>
      <c r="H66" s="1655" t="s">
        <v>580</v>
      </c>
      <c r="I66" s="1655" t="s">
        <v>580</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581</v>
      </c>
      <c r="C67" s="1642"/>
      <c r="D67" s="1644"/>
      <c r="E67" s="552" t="str">
        <f>FHD_NUM_P_31</f>
        <v/>
      </c>
      <c r="F67" s="1530" t="str">
        <f>FHD_P_31</f>
        <v/>
      </c>
      <c r="G67" s="1884" t="s">
        <v>557</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311</v>
      </c>
      <c r="H68" s="1655" t="s">
        <v>580</v>
      </c>
      <c r="I68" s="1655" t="s">
        <v>580</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25">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557</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0.75">
      <c r="A70" s="1173"/>
      <c r="D70" s="554"/>
      <c r="E70" s="1019" t="str">
        <f>E69&amp;".0"</f>
        <v>2.13.0</v>
      </c>
      <c r="F70" s="997"/>
      <c r="G70" s="1019"/>
      <c r="H70" s="998"/>
      <c r="I70" s="998"/>
      <c r="J70" s="999"/>
      <c r="K70" s="1642" t="str">
        <f>IF((LEN(E70)-LEN(SUBSTITUTE(E70,".","")))/LEN(".")=1,"p","")</f>
        <v/>
      </c>
      <c r="AF70" s="1642">
        <v>1</v>
      </c>
    </row>
    <row s="1372" customFormat="1" customHeight="1" ht="15">
      <c r="A71" s="993"/>
      <c r="C71" s="1642"/>
      <c r="D71" s="1639"/>
      <c r="E71" s="576"/>
      <c r="F71" s="577" t="s">
        <v>582</v>
      </c>
      <c r="G71" s="578"/>
      <c r="H71" s="579"/>
      <c r="I71" s="579"/>
      <c r="J71" s="307"/>
      <c r="K71" s="1642"/>
      <c r="L71" s="1642"/>
      <c r="M71" s="1642"/>
      <c r="R71" s="1642"/>
      <c r="U71" s="550"/>
      <c r="AA71" s="1638"/>
      <c r="AB71" s="1638"/>
      <c r="AC71" s="1638"/>
      <c r="AD71" s="1638"/>
      <c r="AE71" s="1638"/>
      <c r="AF71" s="1166">
        <v>14</v>
      </c>
    </row>
    <row s="1372" customFormat="1" customHeight="1" ht="18.75">
      <c r="A72" s="995" t="s">
        <v>583</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557</v>
      </c>
      <c r="H72" s="563"/>
      <c r="I72" s="563"/>
      <c r="J72" s="295" t="str">
        <f>FHD_NOTE_P_34</f>
        <v/>
      </c>
      <c r="K72" s="549"/>
      <c r="L72" s="1642"/>
      <c r="M72" s="1642"/>
      <c r="R72" s="1642"/>
      <c r="U72" s="550"/>
      <c r="AA72" s="1638"/>
      <c r="AB72" s="1638"/>
      <c r="AC72" s="1638"/>
      <c r="AD72" s="1638"/>
      <c r="AE72" s="1638"/>
      <c r="AF72" s="1166">
        <v>0</v>
      </c>
    </row>
    <row s="1372" customFormat="1" customHeight="1" ht="20.25">
      <c r="A73" s="993"/>
      <c r="C73" s="1642"/>
      <c r="D73" s="581"/>
      <c r="E73" s="552" t="str">
        <f>FHD_NUM_P_35</f>
        <v>4</v>
      </c>
      <c r="F73" s="1886" t="str">
        <f>FHD_P_35</f>
        <v>Чистая прибыль, полученная от регулируемого вида деятельности, в том числе:</v>
      </c>
      <c r="G73" s="1884" t="s">
        <v>557</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20.2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557</v>
      </c>
      <c r="H74" s="563"/>
      <c r="I74" s="563"/>
      <c r="J74" s="295" t="str">
        <f>FHD_NOTE_P_36</f>
        <v/>
      </c>
      <c r="K74" s="549"/>
      <c r="L74" s="1642"/>
      <c r="M74" s="1642"/>
      <c r="R74" s="1642"/>
      <c r="U74" s="550"/>
      <c r="AA74" s="1638"/>
      <c r="AB74" s="1638"/>
      <c r="AC74" s="1638"/>
      <c r="AD74" s="1638"/>
      <c r="AE74" s="1638"/>
      <c r="AF74" s="1166">
        <v>19</v>
      </c>
    </row>
    <row s="1372" customFormat="1" customHeight="1" ht="20.25">
      <c r="A75" s="993"/>
      <c r="C75" s="1642"/>
      <c r="D75" s="1644"/>
      <c r="E75" s="552" t="str">
        <f>FHD_NUM_P_37</f>
        <v>5</v>
      </c>
      <c r="F75" s="1886" t="str">
        <f>FHD_P_37</f>
        <v>Изменение стоимости основных фондов, в том числе:</v>
      </c>
      <c r="G75" s="1884" t="s">
        <v>557</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20.25">
      <c r="A76" s="993"/>
      <c r="C76" s="1642"/>
      <c r="D76" s="1644"/>
      <c r="E76" s="552" t="str">
        <f>FHD_NUM_P_38</f>
        <v>5.1</v>
      </c>
      <c r="F76" s="1530" t="str">
        <f>FHD_P_38</f>
        <v>Изменение стоимости основных фондов за счет:</v>
      </c>
      <c r="G76" s="1884" t="s">
        <v>557</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20.25">
      <c r="A77" s="993"/>
      <c r="C77" s="1642"/>
      <c r="D77" s="1644"/>
      <c r="E77" s="552" t="str">
        <f>FHD_NUM_P_39</f>
        <v>5.1.1</v>
      </c>
      <c r="F77" s="1656" t="str">
        <f>FHD_P_39</f>
        <v>Изменения стоимости основных фондов за счет их ввода в эксплуатацию</v>
      </c>
      <c r="G77" s="2078" t="s">
        <v>557</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20.25">
      <c r="A78" s="993"/>
      <c r="C78" s="1642"/>
      <c r="D78" s="1644"/>
      <c r="E78" s="552" t="str">
        <f>FHD_NUM_P_40</f>
        <v>5.1.2</v>
      </c>
      <c r="F78" s="2082" t="str">
        <f>FHD_P_40</f>
        <v>Изменения стоимости основных фондов за счет их вывода в эксплуатацию</v>
      </c>
      <c r="G78" s="2077" t="s">
        <v>557</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20.25">
      <c r="A79" s="993"/>
      <c r="C79" s="1642"/>
      <c r="D79" s="1644"/>
      <c r="E79" s="552" t="str">
        <f>FHD_NUM_P_41</f>
        <v>5.2</v>
      </c>
      <c r="F79" s="2081" t="str">
        <f>FHD_P_41</f>
        <v>Изменение стоимости основных фондов за счет их переоценки</v>
      </c>
      <c r="G79" s="2077" t="s">
        <v>557</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584</v>
      </c>
      <c r="C80" s="1642"/>
      <c r="D80" s="1644"/>
      <c r="E80" s="552" t="str">
        <f>FHD_NUM_P_42</f>
        <v/>
      </c>
      <c r="F80" s="2079" t="str">
        <f>FHD_P_42</f>
        <v/>
      </c>
      <c r="G80" s="2077" t="s">
        <v>557</v>
      </c>
      <c r="H80" s="982"/>
      <c r="I80" s="563"/>
      <c r="J80" s="295" t="str">
        <f>FHD_NOTE_P_42</f>
        <v/>
      </c>
      <c r="K80" s="549"/>
      <c r="L80" s="1642"/>
      <c r="M80" s="1642"/>
      <c r="R80" s="1642"/>
      <c r="U80" s="550"/>
      <c r="AA80" s="1638"/>
      <c r="AB80" s="1638"/>
      <c r="AC80" s="1638"/>
      <c r="AD80" s="1638"/>
      <c r="AE80" s="1638"/>
      <c r="AF80" s="1166">
        <v>19</v>
      </c>
    </row>
    <row s="1372" customFormat="1" customHeight="1" ht="20.2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311</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585</v>
      </c>
      <c r="C82" s="741"/>
      <c r="D82" s="739"/>
      <c r="E82" s="552" t="str">
        <f>FHD_NUM_P_44</f>
        <v/>
      </c>
      <c r="F82" s="1886" t="str">
        <f>FHD_P_44</f>
        <v/>
      </c>
      <c r="G82" s="1887" t="s">
        <v>586</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586</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586</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586</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586</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586</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586</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586</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563</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587</v>
      </c>
      <c r="C91" s="741"/>
      <c r="D91" s="739"/>
      <c r="E91" s="552" t="str">
        <f>FHD_NUM_P_53</f>
        <v/>
      </c>
      <c r="F91" s="1886" t="str">
        <f>FHD_P_53</f>
        <v/>
      </c>
      <c r="G91" s="1887" t="s">
        <v>586</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586</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588</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563</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589</v>
      </c>
      <c r="D96" s="1644"/>
      <c r="E96" s="552" t="str">
        <f>FHD_NUM_P_58</f>
        <v/>
      </c>
      <c r="F96" s="1886" t="str">
        <f>FHD_P_58</f>
        <v/>
      </c>
      <c r="G96" s="1887" t="s">
        <v>586</v>
      </c>
      <c r="H96" s="983"/>
      <c r="I96" s="583"/>
      <c r="J96" s="295" t="str">
        <f>FHD_NOTE_P_58</f>
        <v/>
      </c>
      <c r="K96" s="549"/>
      <c r="AF96" s="1637">
        <v>0</v>
      </c>
    </row>
    <row customHeight="1" ht="18.75" hidden="1">
      <c r="A97" s="2377"/>
      <c r="D97" s="1644"/>
      <c r="E97" s="552" t="str">
        <f>FHD_NUM_P_59</f>
        <v/>
      </c>
      <c r="F97" s="1886" t="str">
        <f>FHD_P_59</f>
        <v/>
      </c>
      <c r="G97" s="1887" t="s">
        <v>586</v>
      </c>
      <c r="H97" s="983"/>
      <c r="I97" s="583"/>
      <c r="J97" s="295" t="str">
        <f>FHD_NOTE_P_59</f>
        <v/>
      </c>
      <c r="K97" s="549"/>
      <c r="AF97" s="1637">
        <v>0</v>
      </c>
    </row>
    <row customHeight="1" ht="18.75" hidden="1">
      <c r="A98" s="2377"/>
      <c r="D98" s="1644"/>
      <c r="E98" s="552" t="str">
        <f>FHD_NUM_P_60</f>
        <v/>
      </c>
      <c r="F98" s="1886" t="str">
        <f>FHD_P_60</f>
        <v/>
      </c>
      <c r="G98" s="1887" t="s">
        <v>586</v>
      </c>
      <c r="H98" s="983"/>
      <c r="I98" s="583"/>
      <c r="J98" s="295" t="str">
        <f>FHD_NOTE_P_60</f>
        <v/>
      </c>
      <c r="K98" s="549"/>
      <c r="AF98" s="1637">
        <v>0</v>
      </c>
    </row>
    <row s="1372" customFormat="1" customHeight="1" ht="18.75">
      <c r="A99" s="2377" t="s">
        <v>590</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561</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591</v>
      </c>
      <c r="G101" s="578"/>
      <c r="H101" s="579"/>
      <c r="I101" s="579"/>
      <c r="J101" s="1010" t="s">
        <v>592</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561</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588</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593</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588</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588</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588</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588</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588</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588</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594</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594</v>
      </c>
      <c r="H111" s="563"/>
      <c r="I111" s="563"/>
      <c r="J111" s="295" t="str">
        <f>FHD_NOTE_P_71</f>
        <v/>
      </c>
      <c r="K111" s="549"/>
      <c r="L111" s="1642"/>
      <c r="M111" s="1642"/>
      <c r="R111" s="1642"/>
      <c r="U111" s="550"/>
      <c r="AA111" s="1638"/>
      <c r="AB111" s="1638"/>
      <c r="AC111" s="1638"/>
      <c r="AD111" s="1638"/>
      <c r="AE111" s="1638"/>
      <c r="AF111" s="1166">
        <v>0</v>
      </c>
    </row>
    <row customHeight="1" ht="20.25">
      <c r="D112" s="1644"/>
      <c r="E112" s="552" t="str">
        <f>FHD_NUM_P_72</f>
        <v>13</v>
      </c>
      <c r="F112" s="1886" t="str">
        <f>FHD_P_72</f>
        <v>Среднесписочная численность основного производственного персонала</v>
      </c>
      <c r="G112" s="1882" t="s">
        <v>595</v>
      </c>
      <c r="H112" s="583"/>
      <c r="I112" s="583"/>
      <c r="J112" s="295" t="str">
        <f>FHD_NOTE_P_72</f>
        <v/>
      </c>
      <c r="K112" s="549"/>
      <c r="AF112" s="1637">
        <v>19</v>
      </c>
    </row>
    <row customHeight="1" ht="18.75">
      <c r="A113" s="995" t="s">
        <v>596</v>
      </c>
      <c r="D113" s="1644"/>
      <c r="E113" s="552" t="str">
        <f>FHD_NUM_P_73</f>
        <v>14</v>
      </c>
      <c r="F113" s="1886" t="str">
        <f>FHD_P_73</f>
        <v>Среднесписочная численность административно-управленческого персонала</v>
      </c>
      <c r="G113" s="976" t="s">
        <v>595</v>
      </c>
      <c r="H113" s="974"/>
      <c r="I113" s="974"/>
      <c r="J113" s="295" t="str">
        <f>FHD_NOTE_P_73</f>
        <v/>
      </c>
      <c r="K113" s="549"/>
      <c r="AF113" s="1637">
        <v>0</v>
      </c>
    </row>
    <row customHeight="1" ht="33.75" hidden="1">
      <c r="A114" s="995" t="s">
        <v>597</v>
      </c>
      <c r="D114" s="1644"/>
      <c r="E114" s="552" t="str">
        <f>FHD_NUM_P_74</f>
        <v/>
      </c>
      <c r="F114" s="1886" t="str">
        <f>FHD_P_74</f>
        <v/>
      </c>
      <c r="G114" s="1882" t="s">
        <v>598</v>
      </c>
      <c r="H114" s="583"/>
      <c r="I114" s="583"/>
      <c r="J114" s="295" t="str">
        <f>FHD_NOTE_P_74</f>
        <v/>
      </c>
      <c r="K114" s="549"/>
      <c r="AF114" s="1637">
        <v>0</v>
      </c>
    </row>
    <row s="1641" customFormat="1" customHeight="1" ht="18.75" hidden="1">
      <c r="A115" s="2379" t="s">
        <v>599</v>
      </c>
      <c r="B115" s="916"/>
      <c r="C115" s="741"/>
      <c r="D115" s="739"/>
      <c r="E115" s="552" t="str">
        <f>FHD_NUM_P_75</f>
        <v/>
      </c>
      <c r="F115" s="1886" t="str">
        <f>FHD_P_75</f>
        <v/>
      </c>
      <c r="G115" s="1882" t="s">
        <v>563</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563</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563</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600</v>
      </c>
      <c r="G119" s="753"/>
      <c r="H119" s="754"/>
      <c r="I119" s="754"/>
      <c r="J119" s="1009" t="s">
        <v>601</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602</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565</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591</v>
      </c>
      <c r="G122" s="578"/>
      <c r="H122" s="579"/>
      <c r="I122" s="579"/>
      <c r="J122" s="1010" t="s">
        <v>603</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567</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591</v>
      </c>
      <c r="G125" s="578"/>
      <c r="H125" s="579"/>
      <c r="I125" s="579"/>
      <c r="J125" s="1010" t="s">
        <v>604</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605</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606</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593</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311</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593</v>
      </c>
      <c r="D129" s="1644"/>
      <c r="E129" s="552" t="str">
        <f>FHD_NUM_P_83</f>
        <v>19.1</v>
      </c>
      <c r="F129" s="1530" t="str">
        <f>FHD_P_83</f>
        <v>Информация о показателях физического износа объектов теплоснабжения</v>
      </c>
      <c r="G129" s="1884" t="s">
        <v>311</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593</v>
      </c>
      <c r="D130" s="1644"/>
      <c r="E130" s="552" t="str">
        <f>FHD_NUM_P_84</f>
        <v>19.2</v>
      </c>
      <c r="F130" s="1530" t="str">
        <f>FHD_P_84</f>
        <v>Информация о показателях энергетической эффективности объектов теплоснабжения</v>
      </c>
      <c r="G130" s="1884" t="s">
        <v>311</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25">
      <c r="D131" s="1644"/>
      <c r="AF131" s="1637">
        <v>11</v>
      </c>
    </row>
    <row customHeight="1" ht="13.5">
      <c r="D132" s="1644"/>
      <c r="E132" s="342"/>
      <c r="F132" s="375"/>
      <c r="G132" s="375"/>
      <c r="H132" s="375"/>
      <c r="I132" s="1653"/>
      <c r="J132" s="587"/>
      <c r="AF132" s="1637">
        <v>13</v>
      </c>
    </row>
    <row s="1647" customFormat="1" customHeight="1" ht="11.25">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25">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25">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25">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25">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25">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25">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25">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25">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25">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25">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25">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25">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25">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25">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25">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25">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25">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25">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25">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25">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25">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25">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25">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25">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25">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25">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25">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25">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25">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25">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25">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25">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25">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25">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25">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25">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25">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25">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25">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25">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25">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25">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25">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25">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25">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25">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25">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25">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25">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25">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25">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25">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25">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25">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25">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25">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25">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25">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25">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25">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25">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25">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25">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25">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25">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25">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25">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25">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25">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25">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25">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25">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25">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25">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25">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25">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25">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25">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25">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25">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25">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25">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25">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25">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25">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25">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25">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25">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25">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25">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25">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25">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25">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25">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25">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25">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25">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25">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25">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25">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25">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25">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25">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25">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25">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25">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25">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25">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25">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25">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25">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25">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25">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25">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25">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25">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25">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25">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25">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25">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25">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25">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25">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25">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25">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25">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25">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25">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25">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25">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25">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25">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25">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25">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25">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25">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25">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25">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25">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25">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25">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25">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25">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25">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25">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25">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25">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25">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25">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25">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25">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25">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25">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25">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25">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25">
      <c r="AF289" s="1637">
        <v>11</v>
      </c>
    </row>
    <row customHeight="1" ht="11.25">
      <c r="AF290" s="1637">
        <v>11</v>
      </c>
    </row>
    <row customHeight="1" ht="11.25">
      <c r="AF291" s="1637">
        <v>11</v>
      </c>
    </row>
    <row customHeight="1" ht="11.25">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25">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25">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25">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25">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25">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25">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25">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25">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25">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25">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83</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25FAC-9D32-B974-C79D-0.3B5470D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5">
      <c r="A6" s="616"/>
      <c r="B6" s="765"/>
      <c r="C6" s="515"/>
      <c r="D6" s="1064"/>
      <c r="E6" s="2182" t="str">
        <f>IF(org=0,"Не определено",org)</f>
        <v>ТМУП "ТТС"</v>
      </c>
      <c r="F6" s="2182"/>
      <c r="G6" s="2182"/>
      <c r="H6" s="2182"/>
      <c r="I6" s="2182"/>
      <c r="J6" s="2182"/>
      <c r="K6" s="2182"/>
      <c r="L6" s="619"/>
      <c r="M6" s="619"/>
      <c r="U6" s="617"/>
      <c r="V6" s="617"/>
      <c r="W6" s="618"/>
      <c r="X6" s="765"/>
      <c r="Y6" s="765"/>
      <c r="Z6" s="765"/>
      <c r="AA6" s="765"/>
      <c r="CF6" s="764">
        <v>16</v>
      </c>
    </row>
    <row customHeight="1" ht="11.25">
      <c r="C7" s="515"/>
      <c r="D7" s="515"/>
      <c r="E7" s="515"/>
      <c r="F7" s="515"/>
      <c r="G7" s="528"/>
      <c r="H7" s="528"/>
      <c r="I7" s="528"/>
      <c r="J7" s="528"/>
      <c r="K7" s="620"/>
      <c r="L7" s="620"/>
      <c r="M7" s="620"/>
      <c r="R7" s="758"/>
      <c r="CF7" s="511">
        <v>11</v>
      </c>
    </row>
    <row s="1647" customFormat="1" customHeight="1" ht="4.5">
      <c r="A8" s="627"/>
      <c r="B8" s="572"/>
      <c r="C8" s="357"/>
      <c r="D8" s="357"/>
      <c r="E8" s="357"/>
      <c r="F8" s="357"/>
      <c r="G8" s="981"/>
      <c r="H8" s="981"/>
      <c r="I8" s="981"/>
      <c r="J8" s="981"/>
      <c r="K8" s="1024"/>
      <c r="L8" s="1024"/>
      <c r="M8" s="1024"/>
      <c r="R8" s="1025"/>
      <c r="U8" s="617"/>
      <c r="V8" s="617"/>
      <c r="W8" s="628"/>
      <c r="X8" s="572"/>
      <c r="Y8" s="572"/>
      <c r="Z8" s="572"/>
      <c r="AA8" s="572"/>
      <c r="CF8" s="502">
        <v>4</v>
      </c>
    </row>
    <row customHeight="1" ht="20.25">
      <c r="D9" s="295"/>
      <c r="E9" s="2107" t="s">
        <v>305</v>
      </c>
      <c r="F9" s="2108"/>
      <c r="G9" s="2108"/>
      <c r="H9" s="2108"/>
      <c r="I9" s="2108"/>
      <c r="J9" s="2108"/>
      <c r="K9" s="2108"/>
      <c r="L9" s="2108"/>
      <c r="M9" s="2108"/>
      <c r="N9" s="2108"/>
      <c r="O9" s="2108"/>
      <c r="P9" s="2108"/>
      <c r="Q9" s="2108"/>
      <c r="R9" s="2109"/>
      <c r="S9" s="2133" t="s">
        <v>306</v>
      </c>
      <c r="T9" s="340"/>
      <c r="CF9" s="511">
        <v>19</v>
      </c>
    </row>
    <row customHeight="1" ht="48">
      <c r="D10" s="557" t="s">
        <v>89</v>
      </c>
      <c r="E10" s="2133" t="s">
        <v>89</v>
      </c>
      <c r="F10" s="2133"/>
      <c r="G10" s="527" t="s">
        <v>307</v>
      </c>
      <c r="H10" s="2133" t="s">
        <v>89</v>
      </c>
      <c r="I10" s="2133"/>
      <c r="J10" s="527" t="s">
        <v>607</v>
      </c>
      <c r="K10" s="527" t="s">
        <v>608</v>
      </c>
      <c r="L10" s="2133" t="s">
        <v>89</v>
      </c>
      <c r="M10" s="2133"/>
      <c r="N10" s="527" t="s">
        <v>609</v>
      </c>
      <c r="O10" s="527" t="s">
        <v>610</v>
      </c>
      <c r="P10" s="527" t="s">
        <v>611</v>
      </c>
      <c r="Q10" s="527" t="s">
        <v>612</v>
      </c>
      <c r="R10" s="527" t="s">
        <v>613</v>
      </c>
      <c r="S10" s="2133"/>
      <c r="T10" s="340"/>
      <c r="CF10" s="511">
        <v>46</v>
      </c>
    </row>
    <row s="1648" customFormat="1" customHeight="1" ht="15" hidden="1">
      <c r="A11" s="1058"/>
      <c r="D11" s="1031" t="s">
        <v>110</v>
      </c>
      <c r="E11" s="1031"/>
      <c r="F11" s="1031" t="s">
        <v>111</v>
      </c>
      <c r="G11" s="1031" t="s">
        <v>91</v>
      </c>
      <c r="H11" s="1031"/>
      <c r="I11" s="1031" t="s">
        <v>92</v>
      </c>
      <c r="J11" s="1031" t="s">
        <v>112</v>
      </c>
      <c r="K11" s="1031" t="s">
        <v>93</v>
      </c>
      <c r="L11" s="1031"/>
      <c r="M11" s="1031" t="s">
        <v>94</v>
      </c>
      <c r="N11" s="1031" t="s">
        <v>113</v>
      </c>
      <c r="O11" s="1031" t="s">
        <v>149</v>
      </c>
      <c r="P11" s="1031" t="s">
        <v>150</v>
      </c>
      <c r="Q11" s="1031" t="s">
        <v>151</v>
      </c>
      <c r="R11" s="1031" t="s">
        <v>152</v>
      </c>
      <c r="S11" s="1031" t="s">
        <v>153</v>
      </c>
      <c r="U11" s="617"/>
      <c r="V11" s="617"/>
      <c r="W11" s="617"/>
      <c r="CF11" s="517">
        <v>0</v>
      </c>
    </row>
    <row s="1641" customFormat="1" customHeight="1" ht="0.75">
      <c r="A12" s="621"/>
      <c r="B12" s="368"/>
      <c r="D12" s="554"/>
      <c r="E12" s="352"/>
      <c r="F12" s="352"/>
      <c r="Q12" s="622"/>
      <c r="R12" s="623"/>
      <c r="T12" s="624"/>
      <c r="U12" s="625"/>
      <c r="V12" s="625"/>
      <c r="W12" s="626"/>
      <c r="X12" s="368"/>
      <c r="Y12" s="368"/>
      <c r="Z12" s="368"/>
      <c r="AA12" s="368"/>
      <c r="CF12" s="515">
        <v>1</v>
      </c>
    </row>
    <row s="1647" customFormat="1" customHeight="1" ht="0.75">
      <c r="A13" s="627"/>
      <c r="B13" s="572"/>
      <c r="D13" s="554" t="s">
        <v>381</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118</v>
      </c>
      <c r="B14" s="630"/>
      <c r="C14" s="630"/>
      <c r="D14" s="2386" t="s">
        <v>110</v>
      </c>
      <c r="E14" s="2383" t="s">
        <v>106</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614</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569</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570</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615</v>
      </c>
      <c r="F17" s="2382"/>
      <c r="G17" s="2382"/>
      <c r="H17" s="2382"/>
      <c r="I17" s="2382"/>
      <c r="J17" s="2382"/>
      <c r="K17" s="2382"/>
      <c r="L17" s="2382"/>
      <c r="M17" s="2382"/>
      <c r="N17" s="2382"/>
      <c r="O17" s="2382"/>
      <c r="P17" s="2382"/>
      <c r="Q17" s="564">
        <f>SUMIF(T18:T19,"i",Q18:Q19)</f>
        <v>0</v>
      </c>
      <c r="R17" s="1023"/>
      <c r="S17" s="903" t="s">
        <v>616</v>
      </c>
      <c r="T17" s="723" t="s">
        <v>617</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618</v>
      </c>
      <c r="F20" s="2382"/>
      <c r="G20" s="2382"/>
      <c r="H20" s="2382"/>
      <c r="I20" s="2382"/>
      <c r="J20" s="2382"/>
      <c r="K20" s="2382"/>
      <c r="L20" s="2382"/>
      <c r="M20" s="2382"/>
      <c r="N20" s="2382"/>
      <c r="O20" s="2382"/>
      <c r="P20" s="2382"/>
      <c r="Q20" s="564">
        <f>SUMIF(T21:T22,"i",Q21:Q22)</f>
        <v>0</v>
      </c>
      <c r="R20" s="1023"/>
      <c r="S20" s="715" t="s">
        <v>619</v>
      </c>
      <c r="T20" s="723" t="s">
        <v>617</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20.25">
      <c r="D23" s="1053"/>
      <c r="E23" s="1053"/>
      <c r="F23" s="1053"/>
      <c r="G23" s="1053"/>
      <c r="H23" s="1053"/>
      <c r="I23" s="1053"/>
      <c r="J23" s="1053"/>
      <c r="K23" s="1053"/>
      <c r="L23" s="1053"/>
      <c r="M23" s="1053"/>
      <c r="N23" s="1053"/>
      <c r="O23" s="1053"/>
      <c r="P23" s="1053"/>
      <c r="Q23" s="1053"/>
      <c r="R23" s="1053"/>
      <c r="S23" s="1053"/>
      <c r="T23" s="340"/>
      <c r="CF23" s="511">
        <v>19</v>
      </c>
    </row>
    <row customHeight="1" ht="11.25">
      <c r="D24" s="515"/>
      <c r="CF24" s="511">
        <v>11</v>
      </c>
    </row>
    <row customHeight="1" ht="11.25">
      <c r="D25" s="660"/>
      <c r="E25" s="660"/>
      <c r="F25" s="660"/>
      <c r="G25" s="661"/>
      <c r="CF25" s="511">
        <v>11</v>
      </c>
    </row>
    <row customHeight="1" ht="11.25">
      <c r="CF26" s="511">
        <v>11</v>
      </c>
    </row>
    <row customHeight="1" ht="11.25">
      <c r="D27" s="662"/>
      <c r="E27" s="2390"/>
      <c r="F27" s="2390"/>
      <c r="G27" s="2390"/>
      <c r="H27" s="2390"/>
      <c r="I27" s="2390"/>
      <c r="J27" s="2390"/>
      <c r="K27" s="2390"/>
      <c r="L27" s="2390"/>
      <c r="M27" s="2390"/>
      <c r="N27" s="2390"/>
      <c r="O27" s="2390"/>
      <c r="P27" s="2390"/>
      <c r="Q27" s="2390"/>
      <c r="R27" s="2390"/>
      <c r="CF27" s="511">
        <v>11</v>
      </c>
    </row>
    <row customHeight="1" ht="11.25">
      <c r="F28" s="764"/>
      <c r="G28" s="764"/>
      <c r="CF28" s="511">
        <v>11</v>
      </c>
    </row>
    <row customHeight="1" ht="11.25" hidden="1">
      <c r="A29" s="616" t="s">
        <v>83</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EF852-BDF6-A7DF-FDDB-0.217245B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620</v>
      </c>
      <c r="C2" s="2059" t="s">
        <v>621</v>
      </c>
      <c r="D2" s="2058" t="s">
        <v>622</v>
      </c>
      <c r="E2" s="2062">
        <f>RIGHT(I2,LEN(I2)-SEARCH("#",SUBSTITUTE(I2,".","#",LEN(I2)-LEN(SUBSTITUTE(I2,".","")))))</f>
      </c>
      <c r="F2" s="2064">
        <f>J2</f>
        <v>0</v>
      </c>
      <c r="G2" s="1642"/>
      <c r="H2" s="2065"/>
      <c r="I2" s="2055"/>
      <c r="J2" s="546"/>
      <c r="K2" s="2025" t="s">
        <v>561</v>
      </c>
      <c r="L2" s="757"/>
      <c r="M2" s="757"/>
      <c r="N2" s="549"/>
      <c r="O2" s="1531" t="s">
        <v>562</v>
      </c>
      <c r="P2" s="549"/>
      <c r="Q2" s="1642"/>
      <c r="R2" s="1642"/>
      <c r="W2" s="1642"/>
      <c r="Z2" s="550"/>
      <c r="AF2" s="1638"/>
      <c r="AG2" s="1638"/>
      <c r="AH2" s="1638"/>
      <c r="AI2" s="1638"/>
      <c r="AJ2" s="1638"/>
      <c r="AK2" s="1372">
        <v>0</v>
      </c>
    </row>
    <row customHeight="1" ht="11.25" hidden="1">
      <c r="E3" s="2057" t="s">
        <v>623</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25">
      <c r="AK5" s="1637">
        <v>11</v>
      </c>
    </row>
    <row customHeight="1" ht="57.75">
      <c r="I6" s="2313" t="s">
        <v>624</v>
      </c>
      <c r="J6" s="2313"/>
      <c r="K6" s="2313"/>
      <c r="L6" s="2313"/>
      <c r="M6" s="2313"/>
      <c r="O6" s="562"/>
      <c r="AK6" s="1637">
        <v>55</v>
      </c>
    </row>
    <row customHeight="1" ht="25.5">
      <c r="I7" s="2255" t="str">
        <f>IF(org=0,"Не определено",org)</f>
        <v>ТМУП "ТТС"</v>
      </c>
      <c r="J7" s="2255"/>
      <c r="K7" s="2255"/>
      <c r="L7" s="2255"/>
      <c r="M7" s="2255"/>
      <c r="AK7" s="1637">
        <v>24</v>
      </c>
    </row>
    <row customHeight="1" ht="11.25">
      <c r="I8" s="1141"/>
      <c r="J8" s="1141"/>
      <c r="K8" s="1141"/>
      <c r="L8" s="1141"/>
      <c r="M8" s="1141"/>
      <c r="AK8" s="1637">
        <v>11</v>
      </c>
    </row>
    <row s="1648" customFormat="1" customHeight="1" ht="30" hidden="1">
      <c r="A9" s="1173"/>
      <c r="B9" s="1173"/>
      <c r="C9" s="1173"/>
      <c r="E9" s="1173"/>
      <c r="H9" s="1648"/>
      <c r="L9" s="895"/>
      <c r="M9" s="895" t="s">
        <v>118</v>
      </c>
      <c r="AK9" s="1642">
        <v>1</v>
      </c>
    </row>
    <row customHeight="1" ht="11.25">
      <c r="E10" s="2056" t="s">
        <v>625</v>
      </c>
      <c r="I10" s="717"/>
      <c r="J10" s="2373" t="s">
        <v>106</v>
      </c>
      <c r="K10" s="2374"/>
      <c r="L10" s="2035" t="str">
        <f>IF(L9="","",INDEX(DIFFERENTIATION_UNMERGE_VD,MATCH(L9,DIFFERENTIATION_ID_DIFF,0)))</f>
        <v/>
      </c>
      <c r="M10" s="2035">
        <f>IF(M9="","",INDEX(DIFFERENTIATION_UNMERGE_VD,MATCH(M9,DIFFERENTIATION_ID_DIFF,0)))</f>
        <v>0</v>
      </c>
      <c r="O10" s="2133" t="s">
        <v>306</v>
      </c>
      <c r="AK10" s="1637">
        <v>11</v>
      </c>
    </row>
    <row customHeight="1" ht="11.25">
      <c r="E11" s="2056" t="s">
        <v>626</v>
      </c>
      <c r="I11" s="717"/>
      <c r="J11" s="2373" t="s">
        <v>569</v>
      </c>
      <c r="K11" s="2374"/>
      <c r="L11" s="2035" t="str">
        <f>IF(L9="","",INDEX(DIFFERENTIATION_UNMERGE_AREA,MATCH(L9,DIFFERENTIATION_ID_DIFF,0)))</f>
        <v/>
      </c>
      <c r="M11" s="2035" t="str">
        <f>IF(M9="","",INDEX(DIFFERENTIATION_UNMERGE_AREA,MATCH(M9,DIFFERENTIATION_ID_DIFF,0)))</f>
        <v/>
      </c>
      <c r="O11" s="2133"/>
      <c r="AK11" s="1637">
        <v>11</v>
      </c>
    </row>
    <row customHeight="1" ht="11.25">
      <c r="E12" s="2056" t="s">
        <v>627</v>
      </c>
      <c r="I12" s="1668"/>
      <c r="J12" s="2373" t="s">
        <v>570</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25">
      <c r="E13" s="2056" t="s">
        <v>628</v>
      </c>
      <c r="F13" s="2056" t="s">
        <v>629</v>
      </c>
      <c r="I13" s="2375" t="s">
        <v>305</v>
      </c>
      <c r="J13" s="2376"/>
      <c r="K13" s="2376"/>
      <c r="L13" s="2033"/>
      <c r="M13" s="2073"/>
      <c r="O13" s="2133"/>
      <c r="AK13" s="1637">
        <v>11</v>
      </c>
    </row>
    <row customHeight="1" ht="24">
      <c r="I14" s="2026" t="s">
        <v>89</v>
      </c>
      <c r="J14" s="2026" t="s">
        <v>307</v>
      </c>
      <c r="K14" s="2026" t="s">
        <v>571</v>
      </c>
      <c r="L14" s="2066" t="s">
        <v>308</v>
      </c>
      <c r="M14" s="2067" t="s">
        <v>308</v>
      </c>
      <c r="O14" s="2133"/>
      <c r="AK14" s="1637">
        <v>23</v>
      </c>
    </row>
    <row customHeight="1" ht="24">
      <c r="A15" s="2060"/>
      <c r="B15" s="2059" t="s">
        <v>630</v>
      </c>
      <c r="C15" s="2059" t="s">
        <v>631</v>
      </c>
      <c r="D15" s="2058" t="s">
        <v>632</v>
      </c>
      <c r="E15" s="2062" t="s">
        <v>633</v>
      </c>
      <c r="F15" s="2062" t="s">
        <v>633</v>
      </c>
      <c r="G15" s="1642" t="s">
        <v>593</v>
      </c>
      <c r="H15" s="2027"/>
      <c r="I15" s="1636">
        <v>1</v>
      </c>
      <c r="J15" s="2028" t="s">
        <v>634</v>
      </c>
      <c r="K15" s="2026" t="s">
        <v>311</v>
      </c>
      <c r="L15" s="668"/>
      <c r="M15" s="824"/>
      <c r="N15" s="549" t="s">
        <v>635</v>
      </c>
      <c r="O15" s="1531" t="s">
        <v>636</v>
      </c>
      <c r="P15" s="549" t="s">
        <v>635</v>
      </c>
      <c r="AK15" s="1637">
        <v>23</v>
      </c>
    </row>
    <row customHeight="1" ht="36">
      <c r="A16" s="2060"/>
      <c r="B16" s="2059" t="s">
        <v>637</v>
      </c>
      <c r="C16" s="2059" t="s">
        <v>638</v>
      </c>
      <c r="D16" s="2058" t="s">
        <v>622</v>
      </c>
      <c r="E16" s="2062" t="s">
        <v>633</v>
      </c>
      <c r="F16" s="2062" t="s">
        <v>633</v>
      </c>
      <c r="H16" s="2027"/>
      <c r="I16" s="1635">
        <v>2</v>
      </c>
      <c r="J16" s="2069" t="s">
        <v>639</v>
      </c>
      <c r="K16" s="2068" t="s">
        <v>561</v>
      </c>
      <c r="L16" s="2074"/>
      <c r="M16" s="1682"/>
      <c r="N16" s="549" t="s">
        <v>635</v>
      </c>
      <c r="O16" s="1531" t="s">
        <v>640</v>
      </c>
      <c r="P16" s="549" t="s">
        <v>635</v>
      </c>
      <c r="AK16" s="1637">
        <v>34</v>
      </c>
    </row>
    <row s="1648" customFormat="1" customHeight="1" ht="17.25" hidden="1">
      <c r="A17" s="1173"/>
      <c r="B17" s="1173"/>
      <c r="C17" s="1173"/>
      <c r="D17" s="1173"/>
      <c r="E17" s="1173"/>
      <c r="H17" s="1330"/>
      <c r="I17" s="1019" t="s">
        <v>641</v>
      </c>
      <c r="J17" s="997"/>
      <c r="K17" s="1019"/>
      <c r="L17" s="998"/>
      <c r="M17" s="998"/>
      <c r="O17" s="1391"/>
      <c r="AK17" s="1642">
        <v>1</v>
      </c>
    </row>
    <row s="1372" customFormat="1" customHeight="1" ht="24">
      <c r="A18" s="993"/>
      <c r="B18" s="993"/>
      <c r="C18" s="993"/>
      <c r="D18" s="993"/>
      <c r="E18" s="993"/>
      <c r="G18" s="1642"/>
      <c r="H18" s="1639"/>
      <c r="I18" s="576"/>
      <c r="J18" s="577" t="s">
        <v>591</v>
      </c>
      <c r="K18" s="578"/>
      <c r="L18" s="2076"/>
      <c r="M18" s="579"/>
      <c r="N18" s="549"/>
      <c r="O18" s="1531" t="s">
        <v>592</v>
      </c>
      <c r="P18" s="549"/>
      <c r="Q18" s="1642"/>
      <c r="R18" s="1642"/>
      <c r="W18" s="1642"/>
      <c r="Z18" s="550"/>
      <c r="AF18" s="1638"/>
      <c r="AG18" s="1638"/>
      <c r="AH18" s="1638"/>
      <c r="AI18" s="1638"/>
      <c r="AJ18" s="1638"/>
      <c r="AK18" s="1372">
        <v>23</v>
      </c>
    </row>
    <row customHeight="1" ht="20.25">
      <c r="A19" s="2060"/>
      <c r="B19" s="2059" t="s">
        <v>642</v>
      </c>
      <c r="C19" s="2059" t="s">
        <v>643</v>
      </c>
      <c r="D19" s="2058" t="s">
        <v>622</v>
      </c>
      <c r="E19" s="2062" t="s">
        <v>633</v>
      </c>
      <c r="F19" s="2062" t="s">
        <v>633</v>
      </c>
      <c r="H19" s="2027"/>
      <c r="I19" s="1670">
        <v>3</v>
      </c>
      <c r="J19" s="2028" t="s">
        <v>643</v>
      </c>
      <c r="K19" s="2024" t="s">
        <v>561</v>
      </c>
      <c r="L19" s="733"/>
      <c r="M19" s="563"/>
      <c r="N19" s="549"/>
      <c r="O19" s="1531" t="s">
        <v>644</v>
      </c>
      <c r="P19" s="549"/>
      <c r="AK19" s="1637">
        <v>19</v>
      </c>
    </row>
    <row customHeight="1" ht="78">
      <c r="A20" s="2060"/>
      <c r="B20" s="2059" t="s">
        <v>645</v>
      </c>
      <c r="C20" s="2059" t="s">
        <v>646</v>
      </c>
      <c r="D20" s="2058" t="s">
        <v>622</v>
      </c>
      <c r="E20" s="2062" t="s">
        <v>633</v>
      </c>
      <c r="F20" s="2062" t="s">
        <v>633</v>
      </c>
      <c r="H20" s="2027"/>
      <c r="I20" s="1670">
        <v>4</v>
      </c>
      <c r="J20" s="2028" t="s">
        <v>647</v>
      </c>
      <c r="K20" s="2024" t="s">
        <v>588</v>
      </c>
      <c r="L20" s="733"/>
      <c r="M20" s="563"/>
      <c r="N20" s="549"/>
      <c r="O20" s="1531"/>
      <c r="P20" s="549"/>
      <c r="AK20" s="1637">
        <v>74</v>
      </c>
    </row>
    <row customHeight="1" ht="36">
      <c r="A21" s="2060"/>
      <c r="B21" s="2059" t="s">
        <v>648</v>
      </c>
      <c r="C21" s="2059" t="s">
        <v>649</v>
      </c>
      <c r="D21" s="2058" t="s">
        <v>622</v>
      </c>
      <c r="E21" s="2062" t="s">
        <v>633</v>
      </c>
      <c r="F21" s="2062" t="s">
        <v>633</v>
      </c>
      <c r="H21" s="2027"/>
      <c r="I21" s="1670">
        <v>5</v>
      </c>
      <c r="J21" s="2028" t="s">
        <v>650</v>
      </c>
      <c r="K21" s="2024" t="s">
        <v>588</v>
      </c>
      <c r="L21" s="733"/>
      <c r="M21" s="563"/>
      <c r="N21" s="549"/>
      <c r="O21" s="1531" t="s">
        <v>644</v>
      </c>
      <c r="P21" s="549"/>
      <c r="AK21" s="1637">
        <v>34</v>
      </c>
    </row>
    <row customHeight="1" ht="48">
      <c r="A22" s="2060"/>
      <c r="B22" s="2059" t="s">
        <v>651</v>
      </c>
      <c r="C22" s="2059" t="s">
        <v>652</v>
      </c>
      <c r="D22" s="2058" t="s">
        <v>622</v>
      </c>
      <c r="E22" s="2062" t="s">
        <v>633</v>
      </c>
      <c r="F22" s="2062" t="s">
        <v>633</v>
      </c>
      <c r="H22" s="2027"/>
      <c r="I22" s="1670">
        <v>6</v>
      </c>
      <c r="J22" s="2028" t="s">
        <v>653</v>
      </c>
      <c r="K22" s="2024" t="s">
        <v>588</v>
      </c>
      <c r="L22" s="733"/>
      <c r="M22" s="563"/>
      <c r="N22" s="549"/>
      <c r="O22" s="1531" t="s">
        <v>654</v>
      </c>
      <c r="P22" s="549"/>
      <c r="AK22" s="1637">
        <v>46</v>
      </c>
    </row>
    <row customHeight="1" ht="20.25">
      <c r="A23" s="2060"/>
      <c r="B23" s="2059" t="s">
        <v>655</v>
      </c>
      <c r="C23" s="2059" t="s">
        <v>656</v>
      </c>
      <c r="D23" s="2058" t="s">
        <v>622</v>
      </c>
      <c r="E23" s="2062" t="s">
        <v>633</v>
      </c>
      <c r="F23" s="2062" t="s">
        <v>633</v>
      </c>
      <c r="H23" s="2027"/>
      <c r="I23" s="1670" t="s">
        <v>657</v>
      </c>
      <c r="J23" s="1530" t="s">
        <v>658</v>
      </c>
      <c r="K23" s="2024" t="s">
        <v>588</v>
      </c>
      <c r="L23" s="733"/>
      <c r="M23" s="563"/>
      <c r="N23" s="549"/>
      <c r="O23" s="1531" t="s">
        <v>644</v>
      </c>
      <c r="P23" s="549"/>
      <c r="AK23" s="1637">
        <v>19</v>
      </c>
    </row>
    <row customHeight="1" ht="20.25">
      <c r="A24" s="2060"/>
      <c r="B24" s="2059" t="s">
        <v>659</v>
      </c>
      <c r="C24" s="2059" t="s">
        <v>660</v>
      </c>
      <c r="D24" s="2058" t="s">
        <v>622</v>
      </c>
      <c r="E24" s="2062" t="s">
        <v>633</v>
      </c>
      <c r="F24" s="2062" t="s">
        <v>633</v>
      </c>
      <c r="H24" s="2027"/>
      <c r="I24" s="1670" t="s">
        <v>661</v>
      </c>
      <c r="J24" s="1530" t="s">
        <v>662</v>
      </c>
      <c r="K24" s="2024" t="s">
        <v>588</v>
      </c>
      <c r="L24" s="733"/>
      <c r="M24" s="563"/>
      <c r="N24" s="549"/>
      <c r="O24" s="1531"/>
      <c r="P24" s="549"/>
      <c r="AK24" s="1637">
        <v>19</v>
      </c>
    </row>
    <row customHeight="1" ht="24">
      <c r="A25" s="2060"/>
      <c r="B25" s="2059" t="s">
        <v>663</v>
      </c>
      <c r="C25" s="2059" t="s">
        <v>664</v>
      </c>
      <c r="D25" s="2058" t="s">
        <v>622</v>
      </c>
      <c r="E25" s="2062" t="s">
        <v>633</v>
      </c>
      <c r="F25" s="2062" t="s">
        <v>633</v>
      </c>
      <c r="H25" s="2027"/>
      <c r="I25" s="1670" t="s">
        <v>665</v>
      </c>
      <c r="J25" s="1530" t="s">
        <v>666</v>
      </c>
      <c r="K25" s="2024" t="s">
        <v>588</v>
      </c>
      <c r="L25" s="733"/>
      <c r="M25" s="563"/>
      <c r="N25" s="549"/>
      <c r="O25" s="1531"/>
      <c r="P25" s="549"/>
      <c r="AK25" s="1637">
        <v>23</v>
      </c>
    </row>
    <row customHeight="1" ht="24">
      <c r="A26" s="2060"/>
      <c r="B26" s="2059" t="s">
        <v>667</v>
      </c>
      <c r="C26" s="2059" t="s">
        <v>668</v>
      </c>
      <c r="D26" s="2058" t="s">
        <v>622</v>
      </c>
      <c r="E26" s="2062" t="s">
        <v>633</v>
      </c>
      <c r="F26" s="2062" t="s">
        <v>633</v>
      </c>
      <c r="H26" s="2027"/>
      <c r="I26" s="1670">
        <v>7</v>
      </c>
      <c r="J26" s="2028" t="s">
        <v>668</v>
      </c>
      <c r="K26" s="2024" t="s">
        <v>669</v>
      </c>
      <c r="L26" s="733"/>
      <c r="M26" s="563"/>
      <c r="N26" s="549"/>
      <c r="O26" s="1531"/>
      <c r="P26" s="549"/>
      <c r="AK26" s="1637">
        <v>23</v>
      </c>
    </row>
    <row customHeight="1" ht="24">
      <c r="A27" s="2060"/>
      <c r="B27" s="2059" t="s">
        <v>670</v>
      </c>
      <c r="C27" s="2059" t="s">
        <v>671</v>
      </c>
      <c r="D27" s="2058" t="s">
        <v>622</v>
      </c>
      <c r="E27" s="2062" t="s">
        <v>633</v>
      </c>
      <c r="F27" s="2062" t="s">
        <v>633</v>
      </c>
      <c r="H27" s="2027"/>
      <c r="I27" s="1670">
        <v>8</v>
      </c>
      <c r="J27" s="2028" t="s">
        <v>671</v>
      </c>
      <c r="K27" s="2024" t="s">
        <v>594</v>
      </c>
      <c r="L27" s="733"/>
      <c r="M27" s="563"/>
      <c r="N27" s="549"/>
      <c r="O27" s="1531"/>
      <c r="P27" s="549"/>
      <c r="AK27" s="1637">
        <v>23</v>
      </c>
    </row>
    <row customHeight="1" ht="36">
      <c r="A28" s="2060"/>
      <c r="B28" s="2059" t="s">
        <v>672</v>
      </c>
      <c r="C28" s="2059" t="s">
        <v>673</v>
      </c>
      <c r="D28" s="2058" t="s">
        <v>622</v>
      </c>
      <c r="E28" s="2062" t="s">
        <v>633</v>
      </c>
      <c r="F28" s="2062" t="s">
        <v>633</v>
      </c>
      <c r="H28" s="2027"/>
      <c r="I28" s="1681">
        <v>9</v>
      </c>
      <c r="J28" s="2028" t="s">
        <v>674</v>
      </c>
      <c r="K28" s="2024" t="s">
        <v>565</v>
      </c>
      <c r="L28" s="733"/>
      <c r="M28" s="563"/>
      <c r="N28" s="549"/>
      <c r="O28" s="1531"/>
      <c r="P28" s="549"/>
      <c r="AK28" s="1637">
        <v>34</v>
      </c>
    </row>
    <row customHeight="1" ht="36">
      <c r="A29" s="2060"/>
      <c r="B29" s="2059" t="s">
        <v>675</v>
      </c>
      <c r="C29" s="2059" t="s">
        <v>676</v>
      </c>
      <c r="D29" s="2058" t="s">
        <v>622</v>
      </c>
      <c r="E29" s="2062" t="s">
        <v>633</v>
      </c>
      <c r="F29" s="2062" t="s">
        <v>633</v>
      </c>
      <c r="H29" s="2027"/>
      <c r="I29" s="1681">
        <v>10</v>
      </c>
      <c r="J29" s="2028" t="s">
        <v>677</v>
      </c>
      <c r="K29" s="2024" t="s">
        <v>565</v>
      </c>
      <c r="L29" s="733"/>
      <c r="M29" s="563"/>
      <c r="N29" s="549"/>
      <c r="O29" s="1531"/>
      <c r="P29" s="549"/>
      <c r="AK29" s="1637">
        <v>34</v>
      </c>
    </row>
    <row customHeight="1" ht="24">
      <c r="A30" s="2060"/>
      <c r="B30" s="2059" t="s">
        <v>678</v>
      </c>
      <c r="C30" s="2059" t="s">
        <v>679</v>
      </c>
      <c r="D30" s="2058" t="s">
        <v>622</v>
      </c>
      <c r="E30" s="2062" t="s">
        <v>633</v>
      </c>
      <c r="F30" s="2062" t="s">
        <v>633</v>
      </c>
      <c r="H30" s="2027"/>
      <c r="I30" s="1681">
        <v>11</v>
      </c>
      <c r="J30" s="2028" t="s">
        <v>679</v>
      </c>
      <c r="K30" s="2024" t="s">
        <v>595</v>
      </c>
      <c r="L30" s="2075"/>
      <c r="M30" s="1627"/>
      <c r="N30" s="549"/>
      <c r="O30" s="1531"/>
      <c r="P30" s="549"/>
      <c r="AK30" s="1637">
        <v>23</v>
      </c>
    </row>
    <row customHeight="1" ht="24">
      <c r="A31" s="2060"/>
      <c r="B31" s="2059" t="s">
        <v>680</v>
      </c>
      <c r="C31" s="2059" t="s">
        <v>681</v>
      </c>
      <c r="D31" s="2058" t="s">
        <v>622</v>
      </c>
      <c r="E31" s="2062" t="s">
        <v>633</v>
      </c>
      <c r="F31" s="2062" t="s">
        <v>633</v>
      </c>
      <c r="H31" s="2027"/>
      <c r="I31" s="1681">
        <v>12</v>
      </c>
      <c r="J31" s="2028" t="s">
        <v>681</v>
      </c>
      <c r="K31" s="2024" t="s">
        <v>595</v>
      </c>
      <c r="L31" s="2075"/>
      <c r="M31" s="1627"/>
      <c r="N31" s="549"/>
      <c r="O31" s="1531"/>
      <c r="P31" s="549"/>
      <c r="AK31" s="1637">
        <v>23</v>
      </c>
    </row>
    <row customHeight="1" ht="48">
      <c r="A32" s="2060"/>
      <c r="B32" s="2059" t="s">
        <v>682</v>
      </c>
      <c r="C32" s="2059" t="s">
        <v>683</v>
      </c>
      <c r="D32" s="2058" t="s">
        <v>622</v>
      </c>
      <c r="E32" s="2062" t="s">
        <v>633</v>
      </c>
      <c r="F32" s="2062" t="s">
        <v>633</v>
      </c>
      <c r="H32" s="2027"/>
      <c r="I32" s="1681">
        <v>13</v>
      </c>
      <c r="J32" s="2028" t="s">
        <v>684</v>
      </c>
      <c r="K32" s="2024" t="s">
        <v>605</v>
      </c>
      <c r="L32" s="733"/>
      <c r="M32" s="563"/>
      <c r="N32" s="549"/>
      <c r="O32" s="1531" t="s">
        <v>644</v>
      </c>
      <c r="P32" s="549"/>
      <c r="AK32" s="1637">
        <v>46</v>
      </c>
    </row>
    <row s="1372" customFormat="1" customHeight="1" ht="48">
      <c r="A33" s="2060"/>
      <c r="B33" s="2059" t="s">
        <v>685</v>
      </c>
      <c r="C33" s="2059" t="s">
        <v>686</v>
      </c>
      <c r="D33" s="2058" t="s">
        <v>622</v>
      </c>
      <c r="E33" s="2062" t="s">
        <v>633</v>
      </c>
      <c r="F33" s="2062" t="s">
        <v>633</v>
      </c>
      <c r="G33" s="1642"/>
      <c r="H33" s="2027"/>
      <c r="I33" s="1681">
        <v>14</v>
      </c>
      <c r="J33" s="2040" t="s">
        <v>687</v>
      </c>
      <c r="K33" s="2029" t="s">
        <v>688</v>
      </c>
      <c r="L33" s="733"/>
      <c r="M33" s="563"/>
      <c r="N33" s="549"/>
      <c r="O33" s="1531" t="s">
        <v>644</v>
      </c>
      <c r="P33" s="549"/>
      <c r="Q33" s="1642"/>
      <c r="R33" s="1642"/>
      <c r="W33" s="1642"/>
      <c r="Z33" s="550"/>
      <c r="AF33" s="1638"/>
      <c r="AG33" s="1638"/>
      <c r="AH33" s="1638"/>
      <c r="AI33" s="1638"/>
      <c r="AJ33" s="1638"/>
      <c r="AK33" s="1372">
        <v>46</v>
      </c>
    </row>
    <row customHeight="1" ht="108">
      <c r="A34" s="2060"/>
      <c r="B34" s="2059" t="s">
        <v>689</v>
      </c>
      <c r="C34" s="2059" t="s">
        <v>690</v>
      </c>
      <c r="D34" s="2058" t="s">
        <v>632</v>
      </c>
      <c r="E34" s="2062" t="s">
        <v>633</v>
      </c>
      <c r="F34" s="2062" t="s">
        <v>633</v>
      </c>
      <c r="G34" s="1642" t="s">
        <v>593</v>
      </c>
      <c r="H34" s="2027"/>
      <c r="I34" s="2038">
        <v>15</v>
      </c>
      <c r="J34" s="2039" t="s">
        <v>691</v>
      </c>
      <c r="K34" s="2024" t="s">
        <v>311</v>
      </c>
      <c r="L34" s="391"/>
      <c r="M34" s="1170"/>
      <c r="N34" s="549"/>
      <c r="O34" s="1531" t="s">
        <v>636</v>
      </c>
      <c r="P34" s="549"/>
      <c r="AK34" s="1637">
        <v>103</v>
      </c>
    </row>
    <row s="1647" customFormat="1" customHeight="1" ht="11.25">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25">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25">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25">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25">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25">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25">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25">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25">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25">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25">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25">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25">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25">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25">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25">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25">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25">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25">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25">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25">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25">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25">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25">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25">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25">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25">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25">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25">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25">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25">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25">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25">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25">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25">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25">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25">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25">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25">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25">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25">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25">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25">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25">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25">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25">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25">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25">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25">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25">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25">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25">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25">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25">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25">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25">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25">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25">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25">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25">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25">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25">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25">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25">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25">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25">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25">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25">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25">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25">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25">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25">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25">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25">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25">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25">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25">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25">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25">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25">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25">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25">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25">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25">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25">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25">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25">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25">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25">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25">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25">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25">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25">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25">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25">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25">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25">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25">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25">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25">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25">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25">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25">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25">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25">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25">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25">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25">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25">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25">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25">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25">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25">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25">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25">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25">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25">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25">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25">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25">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25">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25">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25">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25">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25">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25">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25">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25">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25">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25">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25">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25">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25">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25">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25">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25">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25">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25">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25">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25">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25">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25">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25">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25">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25">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25">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25">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25">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25">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25">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25">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25">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25">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25">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25">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25">
      <c r="AK190" s="1637">
        <v>11</v>
      </c>
    </row>
    <row customHeight="1" ht="11.25">
      <c r="AK191" s="1637">
        <v>11</v>
      </c>
    </row>
    <row customHeight="1" ht="11.25">
      <c r="AK192" s="1637">
        <v>11</v>
      </c>
    </row>
    <row customHeight="1" ht="11.25">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25">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25">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25">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25">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25">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25">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25">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25">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25">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25">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83</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74DA9-56D3-F437-006F-0.40D679C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692</v>
      </c>
      <c r="C2" s="2059" t="s">
        <v>693</v>
      </c>
      <c r="D2" s="2058" t="s">
        <v>632</v>
      </c>
      <c r="E2" s="2064">
        <f>I2-3</f>
        <v>-3</v>
      </c>
      <c r="F2" s="2064">
        <f>J2</f>
        <v>0</v>
      </c>
      <c r="H2" s="1736" t="s">
        <v>450</v>
      </c>
      <c r="I2" s="2030"/>
      <c r="J2" s="1688"/>
      <c r="K2" s="2024" t="s">
        <v>311</v>
      </c>
      <c r="L2" s="1170"/>
      <c r="M2" s="303"/>
      <c r="N2" s="1630"/>
      <c r="P2" s="1637"/>
      <c r="W2" s="1637">
        <v>0</v>
      </c>
    </row>
    <row customHeight="1" ht="14.25" hidden="1">
      <c r="W3" s="1637">
        <v>0</v>
      </c>
    </row>
    <row customHeight="1" ht="6">
      <c r="H4" s="382"/>
      <c r="I4" s="463"/>
      <c r="J4" s="463"/>
      <c r="K4" s="463"/>
      <c r="L4" s="91"/>
      <c r="M4" s="91"/>
      <c r="W4" s="1637">
        <v>6</v>
      </c>
    </row>
    <row customHeight="1" ht="50.25">
      <c r="H5" s="382"/>
      <c r="I5" s="2254" t="s">
        <v>694</v>
      </c>
      <c r="J5" s="2254"/>
      <c r="K5" s="2254"/>
      <c r="L5" s="2254"/>
      <c r="M5" s="272"/>
      <c r="W5" s="1637">
        <v>48</v>
      </c>
    </row>
    <row customHeight="1" ht="18">
      <c r="H6" s="382"/>
      <c r="I6" s="2255" t="str">
        <f>IF(org=0,"Не определено",org)</f>
        <v>ТМУП "ТТС"</v>
      </c>
      <c r="J6" s="2255"/>
      <c r="K6" s="2255"/>
      <c r="L6" s="2255"/>
      <c r="M6" s="272"/>
      <c r="W6" s="1637">
        <v>17</v>
      </c>
    </row>
    <row customHeight="1" ht="15">
      <c r="H7" s="382"/>
      <c r="I7" s="463"/>
      <c r="J7" s="469"/>
      <c r="K7" s="469"/>
      <c r="L7" s="758"/>
      <c r="M7" s="199"/>
      <c r="W7" s="1637">
        <v>14</v>
      </c>
    </row>
    <row customHeight="1" ht="15">
      <c r="H8" s="382"/>
      <c r="I8" s="2392" t="s">
        <v>305</v>
      </c>
      <c r="J8" s="2393"/>
      <c r="K8" s="2393"/>
      <c r="L8" s="2394"/>
      <c r="M8" s="2395" t="s">
        <v>306</v>
      </c>
      <c r="W8" s="1637">
        <v>14</v>
      </c>
    </row>
    <row customHeight="1" ht="36">
      <c r="E9" s="2057" t="s">
        <v>623</v>
      </c>
      <c r="F9" s="2057" t="s">
        <v>629</v>
      </c>
      <c r="H9" s="382"/>
      <c r="I9" s="2031" t="s">
        <v>89</v>
      </c>
      <c r="J9" s="2032" t="s">
        <v>307</v>
      </c>
      <c r="K9" s="2070" t="s">
        <v>571</v>
      </c>
      <c r="L9" s="2071" t="s">
        <v>308</v>
      </c>
      <c r="M9" s="2395"/>
      <c r="W9" s="1637">
        <v>34</v>
      </c>
    </row>
    <row customHeight="1" ht="36">
      <c r="B10" s="2059" t="s">
        <v>695</v>
      </c>
      <c r="C10" s="2059" t="s">
        <v>696</v>
      </c>
      <c r="D10" s="2058" t="s">
        <v>632</v>
      </c>
      <c r="E10" s="2062" t="s">
        <v>633</v>
      </c>
      <c r="F10" s="2062" t="s">
        <v>633</v>
      </c>
      <c r="H10" s="382"/>
      <c r="I10" s="2030" t="s">
        <v>110</v>
      </c>
      <c r="J10" s="1892" t="s">
        <v>697</v>
      </c>
      <c r="K10" s="2024" t="s">
        <v>311</v>
      </c>
      <c r="L10" s="824"/>
      <c r="M10" s="303" t="s">
        <v>698</v>
      </c>
      <c r="W10" s="1637">
        <v>34</v>
      </c>
    </row>
    <row customHeight="1" ht="50.25">
      <c r="B11" s="2059" t="s">
        <v>699</v>
      </c>
      <c r="C11" s="2059" t="s">
        <v>700</v>
      </c>
      <c r="D11" s="2058" t="s">
        <v>632</v>
      </c>
      <c r="E11" s="2062" t="s">
        <v>633</v>
      </c>
      <c r="F11" s="2062" t="s">
        <v>633</v>
      </c>
      <c r="H11" s="382"/>
      <c r="I11" s="2030" t="s">
        <v>111</v>
      </c>
      <c r="J11" s="1892" t="s">
        <v>701</v>
      </c>
      <c r="K11" s="2024" t="s">
        <v>311</v>
      </c>
      <c r="L11" s="824"/>
      <c r="M11" s="303" t="s">
        <v>698</v>
      </c>
      <c r="W11" s="1637">
        <v>48</v>
      </c>
    </row>
    <row customHeight="1" ht="48">
      <c r="B12" s="2059" t="s">
        <v>702</v>
      </c>
      <c r="C12" s="2059" t="s">
        <v>703</v>
      </c>
      <c r="D12" s="2058" t="s">
        <v>632</v>
      </c>
      <c r="E12" s="2062" t="s">
        <v>633</v>
      </c>
      <c r="F12" s="2062" t="s">
        <v>633</v>
      </c>
      <c r="H12" s="1694"/>
      <c r="I12" s="2030" t="s">
        <v>91</v>
      </c>
      <c r="J12" s="2037" t="s">
        <v>704</v>
      </c>
      <c r="K12" s="2024" t="s">
        <v>311</v>
      </c>
      <c r="L12" s="824"/>
      <c r="M12" s="303" t="s">
        <v>705</v>
      </c>
      <c r="N12" s="1630"/>
      <c r="P12" s="1637"/>
      <c r="W12" s="1637">
        <v>46</v>
      </c>
    </row>
    <row customHeight="1" ht="15">
      <c r="E13" s="349"/>
      <c r="H13" s="382"/>
      <c r="I13" s="353"/>
      <c r="J13" s="657" t="s">
        <v>706</v>
      </c>
      <c r="K13" s="577"/>
      <c r="L13" s="220"/>
      <c r="M13" s="303"/>
      <c r="W13" s="1637">
        <v>14</v>
      </c>
    </row>
    <row customHeight="1" ht="15">
      <c r="E14" s="349"/>
      <c r="H14" s="382"/>
      <c r="I14" s="1063"/>
      <c r="J14" s="1683"/>
      <c r="K14" s="1684"/>
      <c r="L14" s="1685"/>
      <c r="M14" s="2034"/>
      <c r="W14" s="1637">
        <v>14</v>
      </c>
    </row>
    <row customHeight="1" ht="15">
      <c r="I15" s="1687"/>
      <c r="J15" s="2391"/>
      <c r="K15" s="2391"/>
      <c r="L15" s="2391"/>
      <c r="M15" s="2391"/>
      <c r="W15" s="1637">
        <v>14</v>
      </c>
    </row>
    <row customHeight="1" ht="21" hidden="1">
      <c r="A16" s="2036" t="s">
        <v>83</v>
      </c>
      <c r="B16" s="1637">
        <v>9</v>
      </c>
      <c r="C16" s="1637">
        <v>9</v>
      </c>
      <c r="D16" s="1637">
        <v>9</v>
      </c>
      <c r="E16" s="2036" t="s">
        <v>149</v>
      </c>
      <c r="F16" s="2061" t="s">
        <v>149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F0747-D366-E2C6-0337-0.6A91AE4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557</v>
      </c>
      <c r="H2" s="547"/>
      <c r="I2" s="547"/>
      <c r="J2" s="548" t="s">
        <v>707</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25">
      <c r="AF5" s="1637">
        <v>11</v>
      </c>
    </row>
    <row customHeight="1" ht="31.5">
      <c r="E6" s="2313" t="s">
        <v>708</v>
      </c>
      <c r="F6" s="2313"/>
      <c r="G6" s="2313"/>
      <c r="H6" s="2313"/>
      <c r="I6" s="2313"/>
      <c r="J6" s="562"/>
      <c r="AF6" s="1637">
        <v>30</v>
      </c>
    </row>
    <row customHeight="1" ht="11.25">
      <c r="E7" s="2255" t="str">
        <f>IF(org=0,"Не определено",org)</f>
        <v>ТМУП "ТТС"</v>
      </c>
      <c r="F7" s="2255"/>
      <c r="G7" s="2255"/>
      <c r="H7" s="2255"/>
      <c r="I7" s="2255"/>
      <c r="AF7" s="1637">
        <v>11</v>
      </c>
    </row>
    <row customHeight="1" ht="11.25">
      <c r="E8" s="1141"/>
      <c r="F8" s="1141"/>
      <c r="G8" s="1141"/>
      <c r="H8" s="1141"/>
      <c r="I8" s="1141"/>
      <c r="AF8" s="1637">
        <v>11</v>
      </c>
    </row>
    <row s="1648" customFormat="1" customHeight="1" ht="4.5">
      <c r="A9" s="1173"/>
      <c r="D9" s="1648"/>
      <c r="H9" s="895"/>
      <c r="I9" s="895" t="s">
        <v>118</v>
      </c>
      <c r="AF9" s="1642">
        <v>4</v>
      </c>
    </row>
    <row customHeight="1" ht="11.25">
      <c r="E10" s="717"/>
      <c r="F10" s="2373" t="s">
        <v>106</v>
      </c>
      <c r="G10" s="2374"/>
      <c r="H10" s="1558" t="str">
        <f>IF(H9="","",INDEX(DIFFERENTIATION_UNMERGE_VD,MATCH(H9,DIFFERENTIATION_ID_DIFF,0)))</f>
        <v/>
      </c>
      <c r="I10" s="1558">
        <f>IF(I9="","",INDEX(DIFFERENTIATION_UNMERGE_VD,MATCH(I9,DIFFERENTIATION_ID_DIFF,0)))</f>
        <v>0</v>
      </c>
      <c r="J10" s="2133"/>
      <c r="AF10" s="1637">
        <v>11</v>
      </c>
    </row>
    <row customHeight="1" ht="11.25">
      <c r="E11" s="717"/>
      <c r="F11" s="2373" t="s">
        <v>569</v>
      </c>
      <c r="G11" s="2374"/>
      <c r="H11" s="1558" t="str">
        <f>IF(H9="","",INDEX(DIFFERENTIATION_UNMERGE_AREA,MATCH(H9,DIFFERENTIATION_ID_DIFF,0)))</f>
        <v/>
      </c>
      <c r="I11" s="1558" t="str">
        <f>IF(I9="","",INDEX(DIFFERENTIATION_UNMERGE_AREA,MATCH(I9,DIFFERENTIATION_ID_DIFF,0)))</f>
        <v/>
      </c>
      <c r="J11" s="2133"/>
      <c r="AF11" s="1637">
        <v>11</v>
      </c>
    </row>
    <row customHeight="1" ht="0.75">
      <c r="E12" s="1668"/>
      <c r="F12" s="2396" t="s">
        <v>570</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25">
      <c r="E13" s="2375" t="s">
        <v>305</v>
      </c>
      <c r="F13" s="2376"/>
      <c r="G13" s="2376"/>
      <c r="H13" s="1557"/>
      <c r="I13" s="1557"/>
      <c r="J13" s="2133"/>
      <c r="AF13" s="1637">
        <v>11</v>
      </c>
    </row>
    <row customHeight="1" ht="24">
      <c r="E14" s="1645" t="s">
        <v>89</v>
      </c>
      <c r="F14" s="1640" t="s">
        <v>307</v>
      </c>
      <c r="G14" s="1640" t="s">
        <v>571</v>
      </c>
      <c r="H14" s="1640" t="s">
        <v>308</v>
      </c>
      <c r="I14" s="1640" t="s">
        <v>308</v>
      </c>
      <c r="J14" s="2133"/>
      <c r="AF14" s="1637">
        <v>23</v>
      </c>
    </row>
    <row customHeight="1" ht="20.25">
      <c r="D15" s="1644"/>
      <c r="E15" s="1636" t="s">
        <v>110</v>
      </c>
      <c r="F15" s="713" t="s">
        <v>709</v>
      </c>
      <c r="G15" s="1652" t="s">
        <v>557</v>
      </c>
      <c r="H15" s="563"/>
      <c r="I15" s="563"/>
      <c r="J15" s="295" t="s">
        <v>710</v>
      </c>
      <c r="K15" s="549" t="s">
        <v>635</v>
      </c>
      <c r="AF15" s="1637">
        <v>19</v>
      </c>
    </row>
    <row customHeight="1" ht="36">
      <c r="D16" s="1644"/>
      <c r="E16" s="1636" t="s">
        <v>111</v>
      </c>
      <c r="F16" s="713" t="s">
        <v>711</v>
      </c>
      <c r="G16" s="1652" t="s">
        <v>557</v>
      </c>
      <c r="H16" s="564">
        <f>SUM(H17,H20:H32)</f>
        <v>0</v>
      </c>
      <c r="I16" s="564">
        <f>SUM(I17,I20,I23,I26,I29:I32)</f>
        <v>0</v>
      </c>
      <c r="J16" s="295" t="s">
        <v>712</v>
      </c>
      <c r="K16" s="549" t="s">
        <v>635</v>
      </c>
      <c r="AF16" s="1637">
        <v>34</v>
      </c>
    </row>
    <row customHeight="1" ht="20.25">
      <c r="D17" s="1644"/>
      <c r="E17" s="1670" t="s">
        <v>713</v>
      </c>
      <c r="F17" s="960" t="s">
        <v>714</v>
      </c>
      <c r="G17" s="1649" t="s">
        <v>557</v>
      </c>
      <c r="H17" s="563"/>
      <c r="I17" s="563"/>
      <c r="J17" s="295" t="s">
        <v>715</v>
      </c>
      <c r="K17" s="549"/>
      <c r="AF17" s="1637">
        <v>19</v>
      </c>
    </row>
    <row customHeight="1" ht="24">
      <c r="D18" s="1644"/>
      <c r="E18" s="1670" t="s">
        <v>716</v>
      </c>
      <c r="F18" s="1656" t="s">
        <v>717</v>
      </c>
      <c r="G18" s="1649" t="s">
        <v>557</v>
      </c>
      <c r="H18" s="563"/>
      <c r="I18" s="563"/>
      <c r="J18" s="295" t="s">
        <v>718</v>
      </c>
      <c r="K18" s="549"/>
      <c r="AF18" s="1637">
        <v>23</v>
      </c>
    </row>
    <row customHeight="1" ht="36">
      <c r="D19" s="1644"/>
      <c r="E19" s="1670" t="s">
        <v>719</v>
      </c>
      <c r="F19" s="1656" t="s">
        <v>720</v>
      </c>
      <c r="G19" s="1649" t="s">
        <v>557</v>
      </c>
      <c r="H19" s="563"/>
      <c r="I19" s="563"/>
      <c r="J19" s="295"/>
      <c r="K19" s="549"/>
      <c r="AF19" s="1637">
        <v>34</v>
      </c>
    </row>
    <row customHeight="1" ht="20.25">
      <c r="D20" s="1644"/>
      <c r="E20" s="1670" t="s">
        <v>312</v>
      </c>
      <c r="F20" s="960" t="s">
        <v>721</v>
      </c>
      <c r="G20" s="1649" t="s">
        <v>557</v>
      </c>
      <c r="H20" s="563"/>
      <c r="I20" s="563"/>
      <c r="J20" s="295" t="s">
        <v>722</v>
      </c>
      <c r="K20" s="549"/>
      <c r="AF20" s="1637">
        <v>19</v>
      </c>
    </row>
    <row customHeight="1" ht="20.25">
      <c r="D21" s="1644"/>
      <c r="E21" s="1670" t="s">
        <v>723</v>
      </c>
      <c r="F21" s="1656" t="s">
        <v>724</v>
      </c>
      <c r="G21" s="1649" t="s">
        <v>557</v>
      </c>
      <c r="H21" s="563"/>
      <c r="I21" s="563"/>
      <c r="J21" s="295"/>
      <c r="K21" s="549"/>
      <c r="AF21" s="1637">
        <v>19</v>
      </c>
    </row>
    <row customHeight="1" ht="20.25">
      <c r="D22" s="1644"/>
      <c r="E22" s="1670" t="s">
        <v>725</v>
      </c>
      <c r="F22" s="1656" t="s">
        <v>726</v>
      </c>
      <c r="G22" s="1649" t="s">
        <v>557</v>
      </c>
      <c r="H22" s="563"/>
      <c r="I22" s="563"/>
      <c r="J22" s="295"/>
      <c r="K22" s="549"/>
      <c r="AF22" s="1637">
        <v>19</v>
      </c>
    </row>
    <row customHeight="1" ht="24">
      <c r="D23" s="1644"/>
      <c r="E23" s="1670" t="s">
        <v>315</v>
      </c>
      <c r="F23" s="960" t="s">
        <v>727</v>
      </c>
      <c r="G23" s="1649" t="s">
        <v>557</v>
      </c>
      <c r="H23" s="563"/>
      <c r="I23" s="563"/>
      <c r="J23" s="295" t="s">
        <v>728</v>
      </c>
      <c r="K23" s="549"/>
      <c r="AF23" s="1637">
        <v>23</v>
      </c>
    </row>
    <row customHeight="1" ht="20.25">
      <c r="D24" s="1644"/>
      <c r="E24" s="1670" t="s">
        <v>729</v>
      </c>
      <c r="F24" s="1656" t="s">
        <v>730</v>
      </c>
      <c r="G24" s="1649" t="s">
        <v>557</v>
      </c>
      <c r="H24" s="563"/>
      <c r="I24" s="563"/>
      <c r="J24" s="295"/>
      <c r="K24" s="549"/>
      <c r="AF24" s="1637">
        <v>19</v>
      </c>
    </row>
    <row customHeight="1" ht="36">
      <c r="D25" s="1644"/>
      <c r="E25" s="1670" t="s">
        <v>731</v>
      </c>
      <c r="F25" s="1656" t="s">
        <v>732</v>
      </c>
      <c r="G25" s="1649" t="s">
        <v>557</v>
      </c>
      <c r="H25" s="563"/>
      <c r="I25" s="563"/>
      <c r="J25" s="295"/>
      <c r="K25" s="549"/>
      <c r="AF25" s="1637">
        <v>34</v>
      </c>
    </row>
    <row customHeight="1" ht="24">
      <c r="D26" s="1644"/>
      <c r="E26" s="1670" t="s">
        <v>733</v>
      </c>
      <c r="F26" s="960" t="s">
        <v>734</v>
      </c>
      <c r="G26" s="1649" t="s">
        <v>557</v>
      </c>
      <c r="H26" s="563"/>
      <c r="I26" s="563"/>
      <c r="J26" s="295" t="s">
        <v>735</v>
      </c>
      <c r="K26" s="549"/>
      <c r="AF26" s="1637">
        <v>23</v>
      </c>
    </row>
    <row customHeight="1" ht="20.25">
      <c r="D27" s="1644"/>
      <c r="E27" s="1681" t="s">
        <v>736</v>
      </c>
      <c r="F27" s="1656" t="s">
        <v>737</v>
      </c>
      <c r="G27" s="1660" t="s">
        <v>557</v>
      </c>
      <c r="H27" s="1682"/>
      <c r="I27" s="1682"/>
      <c r="J27" s="295"/>
      <c r="K27" s="549"/>
      <c r="AF27" s="1637">
        <v>19</v>
      </c>
    </row>
    <row customHeight="1" ht="20.25">
      <c r="D28" s="1644"/>
      <c r="E28" s="1681" t="s">
        <v>738</v>
      </c>
      <c r="F28" s="1656" t="s">
        <v>739</v>
      </c>
      <c r="G28" s="1660" t="s">
        <v>557</v>
      </c>
      <c r="H28" s="1682"/>
      <c r="I28" s="1682"/>
      <c r="J28" s="295"/>
      <c r="K28" s="549"/>
      <c r="AF28" s="1637">
        <v>19</v>
      </c>
    </row>
    <row customHeight="1" ht="20.25">
      <c r="D29" s="1644"/>
      <c r="E29" s="1681" t="s">
        <v>740</v>
      </c>
      <c r="F29" s="960" t="s">
        <v>741</v>
      </c>
      <c r="G29" s="1660" t="s">
        <v>557</v>
      </c>
      <c r="H29" s="1682"/>
      <c r="I29" s="1682"/>
      <c r="J29" s="295"/>
      <c r="K29" s="549"/>
      <c r="AF29" s="1637">
        <v>19</v>
      </c>
    </row>
    <row customHeight="1" ht="20.25">
      <c r="D30" s="1644"/>
      <c r="E30" s="1681" t="s">
        <v>742</v>
      </c>
      <c r="F30" s="960" t="s">
        <v>743</v>
      </c>
      <c r="G30" s="1660" t="s">
        <v>557</v>
      </c>
      <c r="H30" s="1682"/>
      <c r="I30" s="1682"/>
      <c r="J30" s="295"/>
      <c r="K30" s="549"/>
      <c r="AF30" s="1637">
        <v>19</v>
      </c>
    </row>
    <row customHeight="1" ht="20.25">
      <c r="D31" s="1644"/>
      <c r="E31" s="1681" t="s">
        <v>744</v>
      </c>
      <c r="F31" s="960" t="s">
        <v>745</v>
      </c>
      <c r="G31" s="1660" t="s">
        <v>557</v>
      </c>
      <c r="H31" s="1682"/>
      <c r="I31" s="1682"/>
      <c r="J31" s="295"/>
      <c r="K31" s="549"/>
      <c r="AF31" s="1637">
        <v>19</v>
      </c>
    </row>
    <row s="1372" customFormat="1" customHeight="1" ht="36">
      <c r="A32" s="993"/>
      <c r="C32" s="1642"/>
      <c r="D32" s="1644"/>
      <c r="E32" s="1681" t="s">
        <v>746</v>
      </c>
      <c r="F32" s="960" t="s">
        <v>747</v>
      </c>
      <c r="G32" s="1650" t="s">
        <v>557</v>
      </c>
      <c r="H32" s="585">
        <f>SUM(H33:H34)</f>
        <v>0</v>
      </c>
      <c r="I32" s="585">
        <f>SUM(I33:I34)</f>
        <v>0</v>
      </c>
      <c r="J32" s="295" t="s">
        <v>748</v>
      </c>
      <c r="K32" s="549"/>
      <c r="L32" s="1642"/>
      <c r="M32" s="1642"/>
      <c r="R32" s="1642"/>
      <c r="U32" s="550"/>
      <c r="AA32" s="1638"/>
      <c r="AB32" s="1638"/>
      <c r="AC32" s="1638"/>
      <c r="AD32" s="1638"/>
      <c r="AE32" s="1638"/>
      <c r="AF32" s="1166">
        <v>34</v>
      </c>
    </row>
    <row s="1648" customFormat="1" customHeight="1" ht="0.75">
      <c r="A33" s="1173"/>
      <c r="D33" s="554"/>
      <c r="E33" s="808" t="str">
        <f>E32&amp;".0"</f>
        <v>2.8.0</v>
      </c>
      <c r="F33" s="997"/>
      <c r="G33" s="557"/>
      <c r="H33" s="998"/>
      <c r="I33" s="998"/>
      <c r="J33" s="999"/>
      <c r="AF33" s="1642">
        <v>1</v>
      </c>
    </row>
    <row s="1372" customFormat="1" customHeight="1" ht="20.25">
      <c r="A34" s="993"/>
      <c r="C34" s="1642"/>
      <c r="D34" s="1639"/>
      <c r="E34" s="576"/>
      <c r="F34" s="1672" t="s">
        <v>582</v>
      </c>
      <c r="G34" s="578"/>
      <c r="H34" s="579"/>
      <c r="I34" s="579"/>
      <c r="J34" s="307" t="s">
        <v>749</v>
      </c>
      <c r="K34" s="549"/>
      <c r="L34" s="1642"/>
      <c r="M34" s="1642"/>
      <c r="R34" s="1642"/>
      <c r="U34" s="550"/>
      <c r="AA34" s="1638"/>
      <c r="AB34" s="1638"/>
      <c r="AC34" s="1638"/>
      <c r="AD34" s="1638"/>
      <c r="AE34" s="1638"/>
      <c r="AF34" s="1166">
        <v>19</v>
      </c>
    </row>
    <row customHeight="1" ht="60">
      <c r="D35" s="1644"/>
      <c r="E35" s="1681" t="s">
        <v>750</v>
      </c>
      <c r="F35" s="960" t="s">
        <v>751</v>
      </c>
      <c r="G35" s="1660" t="s">
        <v>557</v>
      </c>
      <c r="H35" s="1682"/>
      <c r="I35" s="1682"/>
      <c r="J35" s="295" t="s">
        <v>752</v>
      </c>
      <c r="K35" s="549"/>
      <c r="AF35" s="1637">
        <v>57</v>
      </c>
    </row>
    <row s="1372" customFormat="1" customHeight="1" ht="24">
      <c r="A36" s="995" t="s">
        <v>583</v>
      </c>
      <c r="C36" s="1642"/>
      <c r="D36" s="1644"/>
      <c r="E36" s="1670" t="s">
        <v>91</v>
      </c>
      <c r="F36" s="713" t="s">
        <v>753</v>
      </c>
      <c r="G36" s="1649" t="s">
        <v>557</v>
      </c>
      <c r="H36" s="563"/>
      <c r="I36" s="563"/>
      <c r="J36" s="295" t="s">
        <v>754</v>
      </c>
      <c r="K36" s="549"/>
      <c r="L36" s="1642"/>
      <c r="M36" s="1642"/>
      <c r="R36" s="1642"/>
      <c r="U36" s="550"/>
      <c r="AA36" s="1638"/>
      <c r="AB36" s="1638"/>
      <c r="AC36" s="1638"/>
      <c r="AD36" s="1638"/>
      <c r="AE36" s="1638"/>
      <c r="AF36" s="1166">
        <v>23</v>
      </c>
    </row>
    <row s="1372" customFormat="1" customHeight="1" ht="36">
      <c r="A37" s="995"/>
      <c r="C37" s="1642"/>
      <c r="D37" s="1644"/>
      <c r="E37" s="1670" t="s">
        <v>329</v>
      </c>
      <c r="F37" s="960" t="s">
        <v>755</v>
      </c>
      <c r="G37" s="1660"/>
      <c r="H37" s="563"/>
      <c r="I37" s="563"/>
      <c r="J37" s="295"/>
      <c r="K37" s="549"/>
      <c r="L37" s="1642"/>
      <c r="M37" s="1642"/>
      <c r="R37" s="1642"/>
      <c r="U37" s="550"/>
      <c r="AA37" s="1638"/>
      <c r="AB37" s="1638"/>
      <c r="AC37" s="1638"/>
      <c r="AD37" s="1638"/>
      <c r="AE37" s="1638"/>
      <c r="AF37" s="1166">
        <v>34</v>
      </c>
    </row>
    <row s="1372" customFormat="1" customHeight="1" ht="20.25">
      <c r="A38" s="993"/>
      <c r="C38" s="1642"/>
      <c r="D38" s="581"/>
      <c r="E38" s="1670" t="s">
        <v>92</v>
      </c>
      <c r="F38" s="713" t="s">
        <v>756</v>
      </c>
      <c r="G38" s="1649" t="s">
        <v>557</v>
      </c>
      <c r="H38" s="563"/>
      <c r="I38" s="563"/>
      <c r="J38" s="295" t="s">
        <v>757</v>
      </c>
      <c r="K38" s="549"/>
      <c r="L38" s="1642"/>
      <c r="M38" s="1642"/>
      <c r="R38" s="1642"/>
      <c r="U38" s="550"/>
      <c r="AA38" s="1638"/>
      <c r="AB38" s="1638"/>
      <c r="AC38" s="1638"/>
      <c r="AD38" s="1638"/>
      <c r="AE38" s="1638"/>
      <c r="AF38" s="1166">
        <v>19</v>
      </c>
    </row>
    <row s="1372" customFormat="1" customHeight="1" ht="24">
      <c r="A39" s="993"/>
      <c r="C39" s="1642"/>
      <c r="D39" s="581"/>
      <c r="E39" s="1670" t="s">
        <v>758</v>
      </c>
      <c r="F39" s="960" t="s">
        <v>759</v>
      </c>
      <c r="G39" s="1660" t="s">
        <v>557</v>
      </c>
      <c r="H39" s="563"/>
      <c r="I39" s="563"/>
      <c r="J39" s="295" t="s">
        <v>760</v>
      </c>
      <c r="K39" s="549"/>
      <c r="L39" s="1642"/>
      <c r="M39" s="1642"/>
      <c r="R39" s="1642"/>
      <c r="U39" s="550"/>
      <c r="AA39" s="1638"/>
      <c r="AB39" s="1638"/>
      <c r="AC39" s="1638"/>
      <c r="AD39" s="1638"/>
      <c r="AE39" s="1638"/>
      <c r="AF39" s="1166">
        <v>23</v>
      </c>
    </row>
    <row s="1372" customFormat="1" customHeight="1" ht="24">
      <c r="A40" s="993"/>
      <c r="C40" s="1642"/>
      <c r="D40" s="1644"/>
      <c r="E40" s="1670" t="s">
        <v>761</v>
      </c>
      <c r="F40" s="1656" t="s">
        <v>762</v>
      </c>
      <c r="G40" s="1649" t="s">
        <v>557</v>
      </c>
      <c r="H40" s="563"/>
      <c r="I40" s="563"/>
      <c r="J40" s="295" t="s">
        <v>763</v>
      </c>
      <c r="K40" s="549"/>
      <c r="L40" s="1642"/>
      <c r="M40" s="1642"/>
      <c r="R40" s="1642"/>
      <c r="U40" s="550"/>
      <c r="AA40" s="1638"/>
      <c r="AB40" s="1638"/>
      <c r="AC40" s="1638"/>
      <c r="AD40" s="1638"/>
      <c r="AE40" s="1638"/>
      <c r="AF40" s="1166">
        <v>23</v>
      </c>
    </row>
    <row s="1372" customFormat="1" customHeight="1" ht="24">
      <c r="A41" s="993"/>
      <c r="C41" s="1642"/>
      <c r="D41" s="1644"/>
      <c r="E41" s="1670" t="s">
        <v>764</v>
      </c>
      <c r="F41" s="1656" t="s">
        <v>765</v>
      </c>
      <c r="G41" s="1649" t="s">
        <v>557</v>
      </c>
      <c r="H41" s="563"/>
      <c r="I41" s="563"/>
      <c r="J41" s="295" t="s">
        <v>766</v>
      </c>
      <c r="K41" s="549"/>
      <c r="L41" s="1642"/>
      <c r="M41" s="1642"/>
      <c r="R41" s="1642"/>
      <c r="U41" s="550"/>
      <c r="AA41" s="1638"/>
      <c r="AB41" s="1638"/>
      <c r="AC41" s="1638"/>
      <c r="AD41" s="1638"/>
      <c r="AE41" s="1638"/>
      <c r="AF41" s="1166">
        <v>23</v>
      </c>
    </row>
    <row s="1372" customFormat="1" customHeight="1" ht="24">
      <c r="A42" s="993"/>
      <c r="C42" s="1642"/>
      <c r="D42" s="1644"/>
      <c r="E42" s="1670" t="s">
        <v>767</v>
      </c>
      <c r="F42" s="1656" t="s">
        <v>768</v>
      </c>
      <c r="G42" s="1649" t="s">
        <v>557</v>
      </c>
      <c r="H42" s="563"/>
      <c r="I42" s="563"/>
      <c r="J42" s="295" t="s">
        <v>769</v>
      </c>
      <c r="K42" s="549"/>
      <c r="L42" s="1642"/>
      <c r="M42" s="1642"/>
      <c r="R42" s="1642"/>
      <c r="U42" s="550"/>
      <c r="AA42" s="1638"/>
      <c r="AB42" s="1638"/>
      <c r="AC42" s="1638"/>
      <c r="AD42" s="1638"/>
      <c r="AE42" s="1638"/>
      <c r="AF42" s="1166">
        <v>23</v>
      </c>
    </row>
    <row s="1372" customFormat="1" customHeight="1" ht="36">
      <c r="A43" s="993"/>
      <c r="C43" s="1642" t="s">
        <v>593</v>
      </c>
      <c r="D43" s="1644"/>
      <c r="E43" s="1670" t="s">
        <v>112</v>
      </c>
      <c r="F43" s="713" t="s">
        <v>634</v>
      </c>
      <c r="G43" s="1652" t="s">
        <v>770</v>
      </c>
      <c r="H43" s="407"/>
      <c r="I43" s="407"/>
      <c r="J43" s="295" t="s">
        <v>771</v>
      </c>
      <c r="K43" s="549"/>
      <c r="L43" s="1642"/>
      <c r="M43" s="1642"/>
      <c r="R43" s="1642"/>
      <c r="U43" s="550"/>
      <c r="AA43" s="1638"/>
      <c r="AB43" s="1638"/>
      <c r="AC43" s="1638"/>
      <c r="AD43" s="1638"/>
      <c r="AE43" s="1638"/>
      <c r="AF43" s="1166">
        <v>34</v>
      </c>
    </row>
    <row s="1372" customFormat="1" customHeight="1" ht="36">
      <c r="A44" s="993"/>
      <c r="C44" s="1642"/>
      <c r="D44" s="1644"/>
      <c r="E44" s="1670" t="s">
        <v>93</v>
      </c>
      <c r="F44" s="713" t="s">
        <v>772</v>
      </c>
      <c r="G44" s="1649" t="s">
        <v>773</v>
      </c>
      <c r="H44" s="551"/>
      <c r="I44" s="551"/>
      <c r="J44" s="295" t="s">
        <v>774</v>
      </c>
      <c r="K44" s="549"/>
      <c r="L44" s="1642"/>
      <c r="M44" s="1642"/>
      <c r="R44" s="1642"/>
      <c r="U44" s="550"/>
      <c r="AA44" s="1638"/>
      <c r="AB44" s="1638"/>
      <c r="AC44" s="1638"/>
      <c r="AD44" s="1638"/>
      <c r="AE44" s="1638"/>
      <c r="AF44" s="1166">
        <v>34</v>
      </c>
    </row>
    <row s="1372" customFormat="1" customHeight="1" ht="24">
      <c r="A45" s="993"/>
      <c r="C45" s="1642"/>
      <c r="D45" s="1644"/>
      <c r="E45" s="1670" t="s">
        <v>94</v>
      </c>
      <c r="F45" s="713" t="s">
        <v>775</v>
      </c>
      <c r="G45" s="1660" t="s">
        <v>776</v>
      </c>
      <c r="H45" s="551"/>
      <c r="I45" s="551"/>
      <c r="J45" s="295" t="s">
        <v>777</v>
      </c>
      <c r="K45" s="549"/>
      <c r="L45" s="1642"/>
      <c r="M45" s="1642"/>
      <c r="R45" s="1642"/>
      <c r="U45" s="550"/>
      <c r="AA45" s="1638"/>
      <c r="AB45" s="1638"/>
      <c r="AC45" s="1638"/>
      <c r="AD45" s="1638"/>
      <c r="AE45" s="1638"/>
      <c r="AF45" s="1166">
        <v>23</v>
      </c>
    </row>
    <row s="1372" customFormat="1" customHeight="1" ht="20.25">
      <c r="A46" s="993"/>
      <c r="C46" s="1642"/>
      <c r="D46" s="1644"/>
      <c r="E46" s="1670" t="s">
        <v>113</v>
      </c>
      <c r="F46" s="713" t="s">
        <v>778</v>
      </c>
      <c r="G46" s="1649" t="s">
        <v>595</v>
      </c>
      <c r="H46" s="583"/>
      <c r="I46" s="583"/>
      <c r="J46" s="295"/>
      <c r="K46" s="549"/>
      <c r="L46" s="1642"/>
      <c r="M46" s="1642"/>
      <c r="R46" s="1642"/>
      <c r="U46" s="550"/>
      <c r="AA46" s="1638"/>
      <c r="AB46" s="1638"/>
      <c r="AC46" s="1638"/>
      <c r="AD46" s="1638"/>
      <c r="AE46" s="1638"/>
      <c r="AF46" s="1166">
        <v>19</v>
      </c>
    </row>
    <row customHeight="1" ht="11.25">
      <c r="D47" s="1644"/>
      <c r="AF47" s="1637">
        <v>11</v>
      </c>
    </row>
    <row s="1647" customFormat="1" customHeight="1" ht="11.25">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25">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25">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25">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25">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25">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25">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25">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25">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25">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25">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25">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25">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25">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25">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25">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25">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25">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25">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25">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25">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25">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25">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25">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25">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25">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25">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25">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25">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25">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25">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25">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25">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25">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25">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25">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25">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25">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25">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25">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25">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25">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25">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25">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25">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25">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25">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25">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25">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25">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25">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25">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25">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25">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25">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25">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25">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25">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25">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25">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25">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25">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25">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25">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25">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25">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25">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25">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25">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25">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25">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25">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25">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25">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25">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25">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25">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25">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25">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25">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25">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25">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25">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25">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25">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25">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25">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25">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25">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25">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25">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25">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25">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25">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25">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25">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25">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25">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25">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25">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25">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25">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25">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25">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25">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25">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25">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25">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25">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25">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25">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25">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25">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25">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25">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25">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25">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25">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25">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25">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25">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25">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25">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25">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25">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25">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25">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25">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25">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25">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25">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25">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25">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25">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25">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25">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25">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25">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25">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25">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25">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25">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25">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25">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25">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25">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25">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25">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25">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25">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25">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25">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25">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25">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25">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25">
      <c r="AF203" s="1637">
        <v>11</v>
      </c>
    </row>
    <row customHeight="1" ht="11.25">
      <c r="AF204" s="1637">
        <v>11</v>
      </c>
    </row>
    <row customHeight="1" ht="11.25">
      <c r="AF205" s="1637">
        <v>11</v>
      </c>
    </row>
    <row customHeight="1" ht="11.25">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25">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25">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25">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25">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25">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25">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25">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25">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25">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83</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95BEE-DB15-D008-CD0A-0.B58EA61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557</v>
      </c>
      <c r="H2" s="547"/>
      <c r="I2" s="547"/>
      <c r="J2" s="548" t="s">
        <v>560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25">
      <c r="AF5" s="1637">
        <v>11</v>
      </c>
    </row>
    <row customHeight="1" ht="33.75">
      <c r="E6" s="2254" t="s">
        <v>779</v>
      </c>
      <c r="F6" s="2254"/>
      <c r="G6" s="2254"/>
      <c r="H6" s="2254"/>
      <c r="I6" s="2254"/>
      <c r="J6" s="562"/>
      <c r="AF6" s="1637">
        <v>32</v>
      </c>
    </row>
    <row customHeight="1" ht="25.5">
      <c r="E7" s="2255" t="str">
        <f>IF(org=0,"Не определено",org)</f>
        <v>ТМУП "ТТС"</v>
      </c>
      <c r="F7" s="2255"/>
      <c r="G7" s="2255"/>
      <c r="H7" s="2255"/>
      <c r="I7" s="2255"/>
      <c r="AF7" s="1637">
        <v>24</v>
      </c>
    </row>
    <row customHeight="1" ht="11.25">
      <c r="E8" s="1141"/>
      <c r="F8" s="1141"/>
      <c r="G8" s="1141"/>
      <c r="H8" s="1141"/>
      <c r="I8" s="1141"/>
      <c r="AF8" s="1637">
        <v>11</v>
      </c>
    </row>
    <row s="1648" customFormat="1" customHeight="1" ht="0.75">
      <c r="A9" s="1173"/>
      <c r="D9" s="1648"/>
      <c r="H9" s="895"/>
      <c r="I9" s="895" t="s">
        <v>118</v>
      </c>
      <c r="AF9" s="1642">
        <v>1</v>
      </c>
    </row>
    <row customHeight="1" ht="11.25">
      <c r="E10" s="717"/>
      <c r="F10" s="2373" t="s">
        <v>106</v>
      </c>
      <c r="G10" s="2374"/>
      <c r="H10" s="1665" t="str">
        <f>IF(H9="","",INDEX(DIFFERENTIATION_UNMERGE_VD,MATCH(H9,DIFFERENTIATION_ID_DIFF,0)))</f>
        <v/>
      </c>
      <c r="I10" s="1665">
        <f>IF(I9="","",INDEX(DIFFERENTIATION_UNMERGE_VD,MATCH(I9,DIFFERENTIATION_ID_DIFF,0)))</f>
        <v>0</v>
      </c>
      <c r="J10" s="2133"/>
      <c r="AF10" s="1637">
        <v>11</v>
      </c>
    </row>
    <row customHeight="1" ht="11.25">
      <c r="E11" s="717"/>
      <c r="F11" s="2373" t="s">
        <v>569</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570</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25">
      <c r="E13" s="2375" t="s">
        <v>305</v>
      </c>
      <c r="F13" s="2376"/>
      <c r="G13" s="2376"/>
      <c r="H13" s="1662"/>
      <c r="I13" s="1662"/>
      <c r="J13" s="2133"/>
      <c r="AF13" s="1637">
        <v>11</v>
      </c>
    </row>
    <row customHeight="1" ht="24">
      <c r="E14" s="1663" t="s">
        <v>89</v>
      </c>
      <c r="F14" s="1666" t="s">
        <v>307</v>
      </c>
      <c r="G14" s="1666" t="s">
        <v>571</v>
      </c>
      <c r="H14" s="1666" t="s">
        <v>308</v>
      </c>
      <c r="I14" s="1666" t="s">
        <v>308</v>
      </c>
      <c r="J14" s="2133"/>
      <c r="AF14" s="1637">
        <v>23</v>
      </c>
    </row>
    <row customHeight="1" ht="20.25">
      <c r="D15" s="1644"/>
      <c r="E15" s="1636" t="s">
        <v>110</v>
      </c>
      <c r="F15" s="713" t="s">
        <v>780</v>
      </c>
      <c r="G15" s="1663" t="s">
        <v>557</v>
      </c>
      <c r="H15" s="563"/>
      <c r="I15" s="563"/>
      <c r="J15" s="295" t="s">
        <v>781</v>
      </c>
      <c r="K15" s="549" t="s">
        <v>635</v>
      </c>
      <c r="AF15" s="1637">
        <v>19</v>
      </c>
    </row>
    <row customHeight="1" ht="24">
      <c r="D16" s="1644"/>
      <c r="E16" s="1636" t="s">
        <v>111</v>
      </c>
      <c r="F16" s="1671" t="s">
        <v>782</v>
      </c>
      <c r="G16" s="1663" t="s">
        <v>557</v>
      </c>
      <c r="H16" s="564">
        <f>SUM(H17,H20:H27)</f>
        <v>0</v>
      </c>
      <c r="I16" s="564">
        <f>SUM(I17,I20:I27)</f>
        <v>0</v>
      </c>
      <c r="J16" s="295" t="s">
        <v>783</v>
      </c>
      <c r="K16" s="549" t="s">
        <v>635</v>
      </c>
      <c r="AF16" s="1637">
        <v>23</v>
      </c>
    </row>
    <row customHeight="1" ht="36">
      <c r="D17" s="1644"/>
      <c r="E17" s="1670" t="s">
        <v>713</v>
      </c>
      <c r="F17" s="1673" t="s">
        <v>784</v>
      </c>
      <c r="G17" s="1660" t="s">
        <v>557</v>
      </c>
      <c r="H17" s="563"/>
      <c r="I17" s="563"/>
      <c r="J17" s="295" t="s">
        <v>785</v>
      </c>
      <c r="K17" s="549"/>
      <c r="AF17" s="1637">
        <v>34</v>
      </c>
    </row>
    <row customHeight="1" ht="20.25">
      <c r="D18" s="1644"/>
      <c r="E18" s="1670" t="s">
        <v>716</v>
      </c>
      <c r="F18" s="1674" t="s">
        <v>786</v>
      </c>
      <c r="G18" s="1660" t="s">
        <v>557</v>
      </c>
      <c r="H18" s="563"/>
      <c r="I18" s="563"/>
      <c r="J18" s="295"/>
      <c r="K18" s="549"/>
      <c r="AF18" s="1637">
        <v>19</v>
      </c>
    </row>
    <row customHeight="1" ht="24">
      <c r="D19" s="1644"/>
      <c r="E19" s="1670" t="s">
        <v>719</v>
      </c>
      <c r="F19" s="1674" t="s">
        <v>787</v>
      </c>
      <c r="G19" s="1660" t="s">
        <v>557</v>
      </c>
      <c r="H19" s="563"/>
      <c r="I19" s="563"/>
      <c r="J19" s="295"/>
      <c r="K19" s="549"/>
      <c r="AF19" s="1637">
        <v>23</v>
      </c>
    </row>
    <row customHeight="1" ht="36">
      <c r="D20" s="1644"/>
      <c r="E20" s="1670" t="s">
        <v>312</v>
      </c>
      <c r="F20" s="1673" t="s">
        <v>788</v>
      </c>
      <c r="G20" s="1660" t="s">
        <v>557</v>
      </c>
      <c r="H20" s="563"/>
      <c r="I20" s="563"/>
      <c r="J20" s="295"/>
      <c r="K20" s="549"/>
      <c r="AF20" s="1637">
        <v>34</v>
      </c>
    </row>
    <row customHeight="1" ht="48">
      <c r="D21" s="1644"/>
      <c r="E21" s="1670" t="s">
        <v>315</v>
      </c>
      <c r="F21" s="1673" t="s">
        <v>789</v>
      </c>
      <c r="G21" s="1660" t="s">
        <v>557</v>
      </c>
      <c r="H21" s="563"/>
      <c r="I21" s="563"/>
      <c r="J21" s="295"/>
      <c r="K21" s="549"/>
      <c r="AF21" s="1637">
        <v>46</v>
      </c>
    </row>
    <row customHeight="1" ht="60">
      <c r="D22" s="1644"/>
      <c r="E22" s="1670" t="s">
        <v>733</v>
      </c>
      <c r="F22" s="1673" t="s">
        <v>790</v>
      </c>
      <c r="G22" s="1660" t="s">
        <v>557</v>
      </c>
      <c r="H22" s="563"/>
      <c r="I22" s="563"/>
      <c r="J22" s="295"/>
      <c r="K22" s="549"/>
      <c r="AF22" s="1637">
        <v>57</v>
      </c>
    </row>
    <row customHeight="1" ht="36">
      <c r="D23" s="1644"/>
      <c r="E23" s="1670" t="s">
        <v>740</v>
      </c>
      <c r="F23" s="1673" t="s">
        <v>791</v>
      </c>
      <c r="G23" s="1660" t="s">
        <v>557</v>
      </c>
      <c r="H23" s="563"/>
      <c r="I23" s="563"/>
      <c r="J23" s="295"/>
      <c r="K23" s="549"/>
      <c r="AF23" s="1637">
        <v>34</v>
      </c>
    </row>
    <row customHeight="1" ht="36">
      <c r="D24" s="1644"/>
      <c r="E24" s="1670" t="s">
        <v>742</v>
      </c>
      <c r="F24" s="1673" t="s">
        <v>792</v>
      </c>
      <c r="G24" s="1660" t="s">
        <v>557</v>
      </c>
      <c r="H24" s="563"/>
      <c r="I24" s="563"/>
      <c r="J24" s="295"/>
      <c r="K24" s="549"/>
      <c r="AF24" s="1637">
        <v>34</v>
      </c>
    </row>
    <row customHeight="1" ht="24">
      <c r="D25" s="1644"/>
      <c r="E25" s="1670" t="s">
        <v>744</v>
      </c>
      <c r="F25" s="1673" t="s">
        <v>793</v>
      </c>
      <c r="G25" s="1660" t="s">
        <v>557</v>
      </c>
      <c r="H25" s="563"/>
      <c r="I25" s="563"/>
      <c r="J25" s="295"/>
      <c r="K25" s="549"/>
      <c r="AF25" s="1637">
        <v>23</v>
      </c>
    </row>
    <row customHeight="1" ht="76.5">
      <c r="D26" s="1644"/>
      <c r="E26" s="1670" t="s">
        <v>746</v>
      </c>
      <c r="F26" s="1673" t="s">
        <v>794</v>
      </c>
      <c r="G26" s="1660" t="s">
        <v>557</v>
      </c>
      <c r="H26" s="563"/>
      <c r="I26" s="563"/>
      <c r="J26" s="295"/>
      <c r="K26" s="549"/>
      <c r="AF26" s="1637">
        <v>73</v>
      </c>
    </row>
    <row s="1372" customFormat="1" customHeight="1" ht="36">
      <c r="A27" s="993"/>
      <c r="C27" s="1642"/>
      <c r="D27" s="1644"/>
      <c r="E27" s="1635" t="s">
        <v>750</v>
      </c>
      <c r="F27" s="1634" t="s">
        <v>795</v>
      </c>
      <c r="G27" s="1661" t="s">
        <v>557</v>
      </c>
      <c r="H27" s="585">
        <f>SUM(H28:H29)</f>
        <v>0</v>
      </c>
      <c r="I27" s="585">
        <f>SUM(I28:I29)</f>
        <v>0</v>
      </c>
      <c r="J27" s="295" t="s">
        <v>748</v>
      </c>
      <c r="K27" s="549"/>
      <c r="L27" s="1642"/>
      <c r="M27" s="1642"/>
      <c r="R27" s="1642"/>
      <c r="U27" s="550"/>
      <c r="AA27" s="1638"/>
      <c r="AB27" s="1638"/>
      <c r="AC27" s="1638"/>
      <c r="AD27" s="1638"/>
      <c r="AE27" s="1638"/>
      <c r="AF27" s="1166">
        <v>34</v>
      </c>
    </row>
    <row s="1648" customFormat="1" customHeight="1" ht="0.75">
      <c r="A28" s="1173"/>
      <c r="D28" s="554"/>
      <c r="E28" s="808" t="str">
        <f>E27&amp;".0"</f>
        <v>2.9.0</v>
      </c>
      <c r="F28" s="997"/>
      <c r="G28" s="557"/>
      <c r="H28" s="998"/>
      <c r="I28" s="998"/>
      <c r="J28" s="999"/>
      <c r="AF28" s="1642">
        <v>1</v>
      </c>
    </row>
    <row s="1372" customFormat="1" customHeight="1" ht="20.25">
      <c r="A29" s="993"/>
      <c r="C29" s="1642"/>
      <c r="D29" s="1639"/>
      <c r="E29" s="576"/>
      <c r="F29" s="1672" t="s">
        <v>582</v>
      </c>
      <c r="G29" s="578"/>
      <c r="H29" s="579"/>
      <c r="I29" s="579"/>
      <c r="J29" s="307" t="s">
        <v>749</v>
      </c>
      <c r="K29" s="549"/>
      <c r="L29" s="1642"/>
      <c r="M29" s="1642"/>
      <c r="R29" s="1642"/>
      <c r="U29" s="550"/>
      <c r="AA29" s="1638"/>
      <c r="AB29" s="1638"/>
      <c r="AC29" s="1638"/>
      <c r="AD29" s="1638"/>
      <c r="AE29" s="1638"/>
      <c r="AF29" s="1166">
        <v>19</v>
      </c>
    </row>
    <row s="1372" customFormat="1" customHeight="1" ht="24">
      <c r="A30" s="993"/>
      <c r="C30" s="1642"/>
      <c r="D30" s="1644"/>
      <c r="E30" s="1670" t="s">
        <v>91</v>
      </c>
      <c r="F30" s="1667" t="s">
        <v>796</v>
      </c>
      <c r="G30" s="1660" t="s">
        <v>557</v>
      </c>
      <c r="H30" s="563"/>
      <c r="I30" s="563"/>
      <c r="J30" s="295"/>
      <c r="K30" s="549"/>
      <c r="L30" s="1642"/>
      <c r="M30" s="1642"/>
      <c r="R30" s="1642"/>
      <c r="U30" s="550"/>
      <c r="AA30" s="1638"/>
      <c r="AB30" s="1638"/>
      <c r="AC30" s="1638"/>
      <c r="AD30" s="1638"/>
      <c r="AE30" s="1638"/>
      <c r="AF30" s="1166">
        <v>23</v>
      </c>
    </row>
    <row s="1372" customFormat="1" customHeight="1" ht="36">
      <c r="A31" s="993"/>
      <c r="C31" s="1642"/>
      <c r="D31" s="581"/>
      <c r="E31" s="1670" t="s">
        <v>92</v>
      </c>
      <c r="F31" s="1667" t="s">
        <v>797</v>
      </c>
      <c r="G31" s="1660" t="s">
        <v>557</v>
      </c>
      <c r="H31" s="563"/>
      <c r="I31" s="563"/>
      <c r="J31" s="295" t="s">
        <v>798</v>
      </c>
      <c r="K31" s="549"/>
      <c r="L31" s="1642"/>
      <c r="M31" s="1642"/>
      <c r="R31" s="1642"/>
      <c r="U31" s="550"/>
      <c r="AA31" s="1638"/>
      <c r="AB31" s="1638"/>
      <c r="AC31" s="1638"/>
      <c r="AD31" s="1638"/>
      <c r="AE31" s="1638"/>
      <c r="AF31" s="1166">
        <v>34</v>
      </c>
    </row>
    <row s="1372" customFormat="1" customHeight="1" ht="24">
      <c r="A32" s="993"/>
      <c r="C32" s="1642"/>
      <c r="D32" s="1644"/>
      <c r="E32" s="1670" t="s">
        <v>758</v>
      </c>
      <c r="F32" s="696" t="s">
        <v>762</v>
      </c>
      <c r="G32" s="1660" t="s">
        <v>557</v>
      </c>
      <c r="H32" s="563"/>
      <c r="I32" s="563"/>
      <c r="J32" s="295" t="s">
        <v>799</v>
      </c>
      <c r="K32" s="549"/>
      <c r="L32" s="1642"/>
      <c r="M32" s="1642"/>
      <c r="R32" s="1642"/>
      <c r="U32" s="550"/>
      <c r="AA32" s="1638"/>
      <c r="AB32" s="1638"/>
      <c r="AC32" s="1638"/>
      <c r="AD32" s="1638"/>
      <c r="AE32" s="1638"/>
      <c r="AF32" s="1166">
        <v>23</v>
      </c>
    </row>
    <row s="1372" customFormat="1" customHeight="1" ht="24">
      <c r="A33" s="993"/>
      <c r="C33" s="1642"/>
      <c r="D33" s="1644"/>
      <c r="E33" s="1670" t="s">
        <v>800</v>
      </c>
      <c r="F33" s="696" t="s">
        <v>801</v>
      </c>
      <c r="G33" s="1660" t="s">
        <v>557</v>
      </c>
      <c r="H33" s="563"/>
      <c r="I33" s="563"/>
      <c r="J33" s="295" t="s">
        <v>802</v>
      </c>
      <c r="K33" s="549"/>
      <c r="L33" s="1642"/>
      <c r="M33" s="1642"/>
      <c r="R33" s="1642"/>
      <c r="U33" s="550"/>
      <c r="AA33" s="1638"/>
      <c r="AB33" s="1638"/>
      <c r="AC33" s="1638"/>
      <c r="AD33" s="1638"/>
      <c r="AE33" s="1638"/>
      <c r="AF33" s="1166">
        <v>23</v>
      </c>
    </row>
    <row s="1372" customFormat="1" customHeight="1" ht="24">
      <c r="A34" s="993"/>
      <c r="C34" s="1642"/>
      <c r="D34" s="1644"/>
      <c r="E34" s="1670" t="s">
        <v>803</v>
      </c>
      <c r="F34" s="696" t="s">
        <v>768</v>
      </c>
      <c r="G34" s="1660" t="s">
        <v>557</v>
      </c>
      <c r="H34" s="563"/>
      <c r="I34" s="563"/>
      <c r="J34" s="295" t="s">
        <v>804</v>
      </c>
      <c r="K34" s="549"/>
      <c r="L34" s="1642"/>
      <c r="M34" s="1642"/>
      <c r="R34" s="1642"/>
      <c r="U34" s="550"/>
      <c r="AA34" s="1638"/>
      <c r="AB34" s="1638"/>
      <c r="AC34" s="1638"/>
      <c r="AD34" s="1638"/>
      <c r="AE34" s="1638"/>
      <c r="AF34" s="1166">
        <v>23</v>
      </c>
    </row>
    <row s="1372" customFormat="1" customHeight="1" ht="36">
      <c r="A35" s="993"/>
      <c r="C35" s="1642" t="s">
        <v>593</v>
      </c>
      <c r="D35" s="1644"/>
      <c r="E35" s="1670" t="s">
        <v>112</v>
      </c>
      <c r="F35" s="1667" t="s">
        <v>634</v>
      </c>
      <c r="G35" s="1663" t="s">
        <v>311</v>
      </c>
      <c r="H35" s="407"/>
      <c r="I35" s="407"/>
      <c r="J35" s="295" t="s">
        <v>805</v>
      </c>
      <c r="K35" s="549"/>
      <c r="L35" s="1642"/>
      <c r="M35" s="1642"/>
      <c r="R35" s="1642"/>
      <c r="U35" s="550"/>
      <c r="AA35" s="1638"/>
      <c r="AB35" s="1638"/>
      <c r="AC35" s="1638"/>
      <c r="AD35" s="1638"/>
      <c r="AE35" s="1638"/>
      <c r="AF35" s="1166">
        <v>34</v>
      </c>
    </row>
    <row s="1372" customFormat="1" customHeight="1" ht="36">
      <c r="A36" s="993"/>
      <c r="C36" s="1642"/>
      <c r="D36" s="1644"/>
      <c r="E36" s="1670" t="s">
        <v>93</v>
      </c>
      <c r="F36" s="1667" t="s">
        <v>806</v>
      </c>
      <c r="G36" s="1660" t="s">
        <v>773</v>
      </c>
      <c r="H36" s="551"/>
      <c r="I36" s="551"/>
      <c r="J36" s="295" t="s">
        <v>774</v>
      </c>
      <c r="K36" s="549"/>
      <c r="L36" s="1642"/>
      <c r="M36" s="1642"/>
      <c r="R36" s="1642"/>
      <c r="U36" s="550"/>
      <c r="AA36" s="1638"/>
      <c r="AB36" s="1638"/>
      <c r="AC36" s="1638"/>
      <c r="AD36" s="1638"/>
      <c r="AE36" s="1638"/>
      <c r="AF36" s="1166">
        <v>34</v>
      </c>
    </row>
    <row s="1372" customFormat="1" customHeight="1" ht="24">
      <c r="A37" s="993"/>
      <c r="C37" s="1642"/>
      <c r="D37" s="1644"/>
      <c r="E37" s="1670" t="s">
        <v>94</v>
      </c>
      <c r="F37" s="1667" t="s">
        <v>807</v>
      </c>
      <c r="G37" s="1660" t="s">
        <v>776</v>
      </c>
      <c r="H37" s="551"/>
      <c r="I37" s="551"/>
      <c r="J37" s="295" t="s">
        <v>777</v>
      </c>
      <c r="K37" s="549"/>
      <c r="L37" s="1642"/>
      <c r="M37" s="1642"/>
      <c r="R37" s="1642"/>
      <c r="U37" s="550"/>
      <c r="AA37" s="1638"/>
      <c r="AB37" s="1638"/>
      <c r="AC37" s="1638"/>
      <c r="AD37" s="1638"/>
      <c r="AE37" s="1638"/>
      <c r="AF37" s="1166">
        <v>23</v>
      </c>
    </row>
    <row customHeight="1" ht="11.25">
      <c r="D38" s="1644"/>
      <c r="AF38" s="1637">
        <v>11</v>
      </c>
    </row>
    <row customHeight="1" ht="27">
      <c r="D39" s="1644"/>
      <c r="E39" s="1259" t="s">
        <v>808</v>
      </c>
      <c r="F39" s="2291" t="s">
        <v>809</v>
      </c>
      <c r="G39" s="2291"/>
      <c r="H39" s="375"/>
      <c r="I39" s="375"/>
      <c r="J39" s="375"/>
      <c r="AF39" s="1637">
        <v>26</v>
      </c>
    </row>
    <row s="1647" customFormat="1" customHeight="1" ht="39.75">
      <c r="A40" s="993"/>
      <c r="B40" s="1642"/>
      <c r="C40" s="1642"/>
      <c r="D40" s="357"/>
      <c r="F40" s="2291" t="s">
        <v>810</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25">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25">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25">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25">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25">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25">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25">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25">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25">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25">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25">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25">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25">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25">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25">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25">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25">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25">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25">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25">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25">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25">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25">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25">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25">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25">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25">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25">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25">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25">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25">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25">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25">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25">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25">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25">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25">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25">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25">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25">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25">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25">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25">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25">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25">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25">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25">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25">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25">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25">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25">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25">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25">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25">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25">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25">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25">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25">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25">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25">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25">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25">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25">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25">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25">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25">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25">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25">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25">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25">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25">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25">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25">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25">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25">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25">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25">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25">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25">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25">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25">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25">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25">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25">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25">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25">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25">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25">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25">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25">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25">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25">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25">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25">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25">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25">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25">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25">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25">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25">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25">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25">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25">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25">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25">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25">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25">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25">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25">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25">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25">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25">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25">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25">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25">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25">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25">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25">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25">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25">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25">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25">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25">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25">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25">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25">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25">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25">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25">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25">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25">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25">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25">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25">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25">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25">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25">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25">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25">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25">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25">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25">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25">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25">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25">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25">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25">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25">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25">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25">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25">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25">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25">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25">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25">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25">
      <c r="AF196" s="1637">
        <v>11</v>
      </c>
    </row>
    <row customHeight="1" ht="11.25">
      <c r="AF197" s="1637">
        <v>11</v>
      </c>
    </row>
    <row customHeight="1" ht="11.25">
      <c r="AF198" s="1637">
        <v>11</v>
      </c>
    </row>
    <row customHeight="1" ht="11.25">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25">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25">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25">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25">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25">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25">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25">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25">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25">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25">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83</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37D5E-AB82-C26B-E9C1-0.21B489B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ТМУП "ТТС"</v>
      </c>
      <c r="E4" s="2221"/>
      <c r="F4" s="2222"/>
      <c r="X4" s="764">
        <v>20</v>
      </c>
    </row>
    <row customHeight="1" ht="11.25">
      <c r="C5" s="515"/>
      <c r="D5" s="594"/>
      <c r="E5" s="594"/>
      <c r="F5" s="594"/>
      <c r="G5" s="594"/>
      <c r="H5" s="758"/>
      <c r="I5" s="594"/>
      <c r="J5" s="758"/>
      <c r="K5" s="594"/>
      <c r="X5" s="511">
        <v>11</v>
      </c>
    </row>
    <row customHeight="1" ht="0.75">
      <c r="C6" s="515"/>
      <c r="D6" s="515"/>
      <c r="E6" s="528"/>
      <c r="F6" s="620"/>
      <c r="G6" s="1028"/>
      <c r="H6" s="1028"/>
      <c r="I6" s="1028" t="s">
        <v>118</v>
      </c>
      <c r="J6" s="1028"/>
      <c r="X6" s="511">
        <v>1</v>
      </c>
    </row>
    <row customHeight="1" ht="11.25">
      <c r="D7" s="717"/>
      <c r="E7" s="2373" t="s">
        <v>106</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25">
      <c r="A8" s="710"/>
      <c r="D8" s="717"/>
      <c r="E8" s="2373" t="s">
        <v>569</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25">
      <c r="A9" s="710"/>
      <c r="D9" s="717"/>
      <c r="E9" s="2373" t="s">
        <v>570</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25">
      <c r="A10" s="1027"/>
      <c r="B10" s="517"/>
      <c r="D10" s="2107" t="s">
        <v>305</v>
      </c>
      <c r="E10" s="2108"/>
      <c r="F10" s="2108"/>
      <c r="G10" s="2108"/>
      <c r="H10" s="2108"/>
      <c r="I10" s="2108"/>
      <c r="J10" s="2109"/>
      <c r="K10" s="2205"/>
      <c r="L10" s="515"/>
      <c r="X10" s="764">
        <v>11</v>
      </c>
    </row>
    <row s="1641" customFormat="1" customHeight="1" ht="24">
      <c r="A11" s="2391"/>
      <c r="B11" s="2391"/>
      <c r="C11" s="663"/>
      <c r="D11" s="709" t="s">
        <v>89</v>
      </c>
      <c r="E11" s="711" t="s">
        <v>811</v>
      </c>
      <c r="F11" s="711" t="s">
        <v>571</v>
      </c>
      <c r="G11" s="471" t="s">
        <v>308</v>
      </c>
      <c r="H11" s="471" t="s">
        <v>395</v>
      </c>
      <c r="I11" s="813" t="s">
        <v>308</v>
      </c>
      <c r="J11" s="814" t="s">
        <v>395</v>
      </c>
      <c r="K11" s="2238"/>
      <c r="L11" s="664"/>
      <c r="X11" s="515">
        <v>23</v>
      </c>
    </row>
    <row s="1648" customFormat="1" customHeight="1" ht="10.5">
      <c r="A12" s="958"/>
      <c r="D12" s="1031" t="s">
        <v>110</v>
      </c>
      <c r="E12" s="1031" t="s">
        <v>111</v>
      </c>
      <c r="F12" s="1031" t="s">
        <v>91</v>
      </c>
      <c r="G12" s="1032" t="str">
        <f>G1&amp;".1"</f>
        <v>4.1</v>
      </c>
      <c r="H12" s="1032" t="str">
        <f>G1&amp;".2"</f>
        <v>4.2</v>
      </c>
      <c r="I12" s="1032" t="str">
        <f>I1&amp;".1"</f>
        <v>4.1</v>
      </c>
      <c r="J12" s="1032" t="str">
        <f>I1&amp;".2"</f>
        <v>4.2</v>
      </c>
      <c r="K12" s="1032"/>
      <c r="X12" s="517">
        <v>10</v>
      </c>
    </row>
    <row customHeight="1" ht="22.5">
      <c r="A13" s="2398" t="s">
        <v>812</v>
      </c>
      <c r="D13" s="959" t="s">
        <v>110</v>
      </c>
      <c r="E13" s="285" t="s">
        <v>813</v>
      </c>
      <c r="F13" s="666" t="s">
        <v>814</v>
      </c>
      <c r="G13" s="563"/>
      <c r="H13" s="667"/>
      <c r="I13" s="563"/>
      <c r="J13" s="667"/>
      <c r="K13" s="295" t="s">
        <v>815</v>
      </c>
      <c r="L13" s="726"/>
      <c r="X13" s="511">
        <v>0</v>
      </c>
    </row>
    <row customHeight="1" ht="22.5">
      <c r="A14" s="2398"/>
      <c r="D14" s="545" t="s">
        <v>111</v>
      </c>
      <c r="E14" s="285" t="s">
        <v>816</v>
      </c>
      <c r="F14" s="666" t="s">
        <v>817</v>
      </c>
      <c r="G14" s="563"/>
      <c r="H14" s="668"/>
      <c r="I14" s="563"/>
      <c r="J14" s="668"/>
      <c r="K14" s="295" t="s">
        <v>818</v>
      </c>
      <c r="L14" s="726"/>
      <c r="X14" s="511">
        <v>0</v>
      </c>
    </row>
    <row s="1641" customFormat="1" customHeight="1" ht="78.75">
      <c r="A15" s="2398"/>
      <c r="B15" s="517"/>
      <c r="D15" s="959" t="s">
        <v>91</v>
      </c>
      <c r="E15" s="713" t="s">
        <v>819</v>
      </c>
      <c r="F15" s="956" t="s">
        <v>311</v>
      </c>
      <c r="G15" s="956" t="s">
        <v>311</v>
      </c>
      <c r="H15" s="112"/>
      <c r="I15" s="956" t="s">
        <v>311</v>
      </c>
      <c r="J15" s="112"/>
      <c r="K15" s="295" t="s">
        <v>820</v>
      </c>
      <c r="L15" s="726"/>
      <c r="X15" s="764">
        <v>0</v>
      </c>
    </row>
    <row s="1641" customFormat="1" customHeight="1" ht="22.5">
      <c r="A16" s="2398"/>
      <c r="B16" s="517"/>
      <c r="D16" s="959" t="s">
        <v>329</v>
      </c>
      <c r="E16" s="960" t="s">
        <v>821</v>
      </c>
      <c r="F16" s="956" t="s">
        <v>822</v>
      </c>
      <c r="G16" s="823"/>
      <c r="H16" s="112"/>
      <c r="I16" s="823"/>
      <c r="J16" s="112"/>
      <c r="K16" s="295"/>
      <c r="L16" s="726"/>
      <c r="X16" s="764">
        <v>0</v>
      </c>
    </row>
    <row s="1641" customFormat="1" customHeight="1" ht="22.5">
      <c r="A17" s="2398"/>
      <c r="B17" s="517"/>
      <c r="D17" s="959" t="s">
        <v>337</v>
      </c>
      <c r="E17" s="960" t="s">
        <v>823</v>
      </c>
      <c r="F17" s="956" t="s">
        <v>824</v>
      </c>
      <c r="G17" s="823"/>
      <c r="H17" s="112"/>
      <c r="I17" s="823"/>
      <c r="J17" s="112"/>
      <c r="K17" s="295"/>
      <c r="L17" s="726"/>
      <c r="X17" s="764">
        <v>0</v>
      </c>
    </row>
    <row s="1641" customFormat="1" customHeight="1" ht="33.75">
      <c r="A18" s="2398"/>
      <c r="B18" s="517"/>
      <c r="D18" s="959" t="s">
        <v>339</v>
      </c>
      <c r="E18" s="960" t="s">
        <v>825</v>
      </c>
      <c r="F18" s="956" t="s">
        <v>576</v>
      </c>
      <c r="G18" s="686"/>
      <c r="H18" s="112"/>
      <c r="I18" s="686"/>
      <c r="J18" s="112"/>
      <c r="K18" s="295"/>
      <c r="L18" s="726"/>
      <c r="X18" s="764">
        <v>0</v>
      </c>
    </row>
    <row customHeight="1" ht="101.25">
      <c r="A19" s="2398"/>
      <c r="D19" s="959" t="s">
        <v>92</v>
      </c>
      <c r="E19" s="285" t="s">
        <v>826</v>
      </c>
      <c r="F19" s="666" t="s">
        <v>551</v>
      </c>
      <c r="G19" s="669"/>
      <c r="H19" s="668"/>
      <c r="I19" s="961"/>
      <c r="J19" s="668"/>
      <c r="K19" s="295" t="s">
        <v>827</v>
      </c>
      <c r="L19" s="726"/>
      <c r="X19" s="511">
        <v>0</v>
      </c>
    </row>
    <row s="1641" customFormat="1" customHeight="1" ht="18.75">
      <c r="A20" s="2398"/>
      <c r="C20" s="962"/>
      <c r="D20" s="959" t="s">
        <v>758</v>
      </c>
      <c r="E20" s="960" t="s">
        <v>828</v>
      </c>
      <c r="F20" s="956" t="s">
        <v>311</v>
      </c>
      <c r="G20" s="956" t="s">
        <v>311</v>
      </c>
      <c r="H20" s="955" t="s">
        <v>311</v>
      </c>
      <c r="I20" s="956" t="s">
        <v>311</v>
      </c>
      <c r="J20" s="955" t="s">
        <v>311</v>
      </c>
      <c r="K20" s="954"/>
      <c r="L20" s="726"/>
      <c r="W20" s="681"/>
      <c r="X20" s="764">
        <v>0</v>
      </c>
    </row>
    <row s="1641" customFormat="1" customHeight="1" ht="33.75">
      <c r="A21" s="2398"/>
      <c r="C21" s="962"/>
      <c r="D21" s="959" t="s">
        <v>761</v>
      </c>
      <c r="E21" s="582" t="s">
        <v>829</v>
      </c>
      <c r="F21" s="956" t="s">
        <v>830</v>
      </c>
      <c r="G21" s="686"/>
      <c r="H21" s="112"/>
      <c r="I21" s="686"/>
      <c r="J21" s="112"/>
      <c r="K21" s="954"/>
      <c r="L21" s="726"/>
      <c r="W21" s="681"/>
      <c r="X21" s="764">
        <v>0</v>
      </c>
    </row>
    <row s="1641" customFormat="1" customHeight="1" ht="33.75">
      <c r="A22" s="2398"/>
      <c r="C22" s="962"/>
      <c r="D22" s="959" t="s">
        <v>764</v>
      </c>
      <c r="E22" s="582" t="s">
        <v>831</v>
      </c>
      <c r="F22" s="956" t="s">
        <v>832</v>
      </c>
      <c r="G22" s="686"/>
      <c r="H22" s="112"/>
      <c r="I22" s="686"/>
      <c r="J22" s="112"/>
      <c r="K22" s="954"/>
      <c r="L22" s="726"/>
      <c r="W22" s="681"/>
      <c r="X22" s="764">
        <v>0</v>
      </c>
    </row>
    <row s="1641" customFormat="1" customHeight="1" ht="22.5">
      <c r="A23" s="2398"/>
      <c r="C23" s="962"/>
      <c r="D23" s="959" t="s">
        <v>800</v>
      </c>
      <c r="E23" s="960" t="s">
        <v>833</v>
      </c>
      <c r="F23" s="956" t="s">
        <v>311</v>
      </c>
      <c r="G23" s="956" t="s">
        <v>311</v>
      </c>
      <c r="H23" s="955" t="s">
        <v>311</v>
      </c>
      <c r="I23" s="956" t="s">
        <v>311</v>
      </c>
      <c r="J23" s="955" t="s">
        <v>311</v>
      </c>
      <c r="K23" s="954"/>
      <c r="L23" s="726"/>
      <c r="W23" s="681"/>
      <c r="X23" s="764">
        <v>0</v>
      </c>
    </row>
    <row s="1641" customFormat="1" customHeight="1" ht="22.5">
      <c r="A24" s="2398"/>
      <c r="C24" s="962"/>
      <c r="D24" s="959" t="s">
        <v>834</v>
      </c>
      <c r="E24" s="582" t="s">
        <v>835</v>
      </c>
      <c r="F24" s="956" t="s">
        <v>836</v>
      </c>
      <c r="G24" s="686"/>
      <c r="H24" s="692"/>
      <c r="I24" s="686"/>
      <c r="J24" s="692"/>
      <c r="K24" s="954"/>
      <c r="L24" s="726"/>
      <c r="W24" s="681"/>
      <c r="X24" s="764">
        <v>0</v>
      </c>
    </row>
    <row s="1641" customFormat="1" customHeight="1" ht="22.5">
      <c r="A25" s="2398"/>
      <c r="C25" s="962"/>
      <c r="D25" s="959" t="s">
        <v>837</v>
      </c>
      <c r="E25" s="582" t="s">
        <v>838</v>
      </c>
      <c r="F25" s="956" t="s">
        <v>311</v>
      </c>
      <c r="G25" s="956" t="s">
        <v>311</v>
      </c>
      <c r="H25" s="955" t="s">
        <v>311</v>
      </c>
      <c r="I25" s="956" t="s">
        <v>311</v>
      </c>
      <c r="J25" s="955" t="s">
        <v>311</v>
      </c>
      <c r="K25" s="954"/>
      <c r="L25" s="726"/>
      <c r="W25" s="681"/>
      <c r="X25" s="764">
        <v>0</v>
      </c>
    </row>
    <row s="1641" customFormat="1" customHeight="1" ht="18.75">
      <c r="A26" s="2398"/>
      <c r="C26" s="962"/>
      <c r="D26" s="959" t="s">
        <v>839</v>
      </c>
      <c r="E26" s="559" t="s">
        <v>840</v>
      </c>
      <c r="F26" s="956" t="s">
        <v>841</v>
      </c>
      <c r="G26" s="686"/>
      <c r="H26" s="692"/>
      <c r="I26" s="686"/>
      <c r="J26" s="692"/>
      <c r="K26" s="954"/>
      <c r="L26" s="726"/>
      <c r="W26" s="681"/>
      <c r="X26" s="764">
        <v>0</v>
      </c>
    </row>
    <row s="1641" customFormat="1" customHeight="1" ht="18.75">
      <c r="A27" s="2398"/>
      <c r="C27" s="962"/>
      <c r="D27" s="959" t="s">
        <v>842</v>
      </c>
      <c r="E27" s="559" t="s">
        <v>843</v>
      </c>
      <c r="F27" s="956" t="s">
        <v>844</v>
      </c>
      <c r="G27" s="686"/>
      <c r="H27" s="692"/>
      <c r="I27" s="686"/>
      <c r="J27" s="692"/>
      <c r="K27" s="954"/>
      <c r="L27" s="726"/>
      <c r="W27" s="681"/>
      <c r="X27" s="764">
        <v>0</v>
      </c>
    </row>
    <row s="1641" customFormat="1" customHeight="1" ht="18.75">
      <c r="A28" s="2398"/>
      <c r="C28" s="962"/>
      <c r="D28" s="959" t="s">
        <v>845</v>
      </c>
      <c r="E28" s="582" t="s">
        <v>846</v>
      </c>
      <c r="F28" s="956" t="s">
        <v>311</v>
      </c>
      <c r="G28" s="956" t="s">
        <v>311</v>
      </c>
      <c r="H28" s="955" t="s">
        <v>311</v>
      </c>
      <c r="I28" s="956" t="s">
        <v>311</v>
      </c>
      <c r="J28" s="955" t="s">
        <v>311</v>
      </c>
      <c r="K28" s="954"/>
      <c r="L28" s="726"/>
      <c r="W28" s="681"/>
      <c r="X28" s="764">
        <v>0</v>
      </c>
    </row>
    <row s="1641" customFormat="1" customHeight="1" ht="18.75">
      <c r="A29" s="2398"/>
      <c r="C29" s="962"/>
      <c r="D29" s="959" t="s">
        <v>847</v>
      </c>
      <c r="E29" s="559" t="s">
        <v>840</v>
      </c>
      <c r="F29" s="956" t="s">
        <v>848</v>
      </c>
      <c r="G29" s="686"/>
      <c r="H29" s="692"/>
      <c r="I29" s="686"/>
      <c r="J29" s="692"/>
      <c r="K29" s="954"/>
      <c r="L29" s="726"/>
      <c r="W29" s="681"/>
      <c r="X29" s="764">
        <v>0</v>
      </c>
    </row>
    <row s="1641" customFormat="1" customHeight="1" ht="18.75">
      <c r="A30" s="2398"/>
      <c r="C30" s="962"/>
      <c r="D30" s="959" t="s">
        <v>849</v>
      </c>
      <c r="E30" s="559" t="s">
        <v>850</v>
      </c>
      <c r="F30" s="956" t="s">
        <v>851</v>
      </c>
      <c r="G30" s="686"/>
      <c r="H30" s="692"/>
      <c r="I30" s="686"/>
      <c r="J30" s="692"/>
      <c r="K30" s="954"/>
      <c r="L30" s="726"/>
      <c r="W30" s="681"/>
      <c r="X30" s="764">
        <v>0</v>
      </c>
    </row>
    <row customHeight="1" ht="126.75">
      <c r="A31" s="2398"/>
      <c r="D31" s="959" t="s">
        <v>112</v>
      </c>
      <c r="E31" s="285" t="s">
        <v>852</v>
      </c>
      <c r="F31" s="666" t="s">
        <v>563</v>
      </c>
      <c r="G31" s="563"/>
      <c r="H31" s="668"/>
      <c r="I31" s="563"/>
      <c r="J31" s="668"/>
      <c r="K31" s="295" t="s">
        <v>853</v>
      </c>
      <c r="L31" s="726"/>
      <c r="X31" s="511">
        <v>0</v>
      </c>
    </row>
    <row customHeight="1" ht="56.25">
      <c r="A32" s="2398"/>
      <c r="D32" s="959" t="s">
        <v>93</v>
      </c>
      <c r="E32" s="285" t="s">
        <v>854</v>
      </c>
      <c r="F32" s="545" t="s">
        <v>824</v>
      </c>
      <c r="G32" s="563"/>
      <c r="H32" s="668"/>
      <c r="I32" s="563"/>
      <c r="J32" s="668"/>
      <c r="K32" s="295" t="s">
        <v>855</v>
      </c>
      <c r="L32" s="726"/>
      <c r="X32" s="511">
        <v>0</v>
      </c>
    </row>
    <row customHeight="1" ht="11.25">
      <c r="A33" s="2398"/>
      <c r="E33" s="670"/>
      <c r="F33" s="187"/>
      <c r="G33" s="187"/>
      <c r="H33" s="187"/>
      <c r="I33" s="187"/>
      <c r="J33" s="187"/>
      <c r="K33" s="187"/>
      <c r="X33" s="511">
        <v>0</v>
      </c>
    </row>
    <row customHeight="1" ht="12.75">
      <c r="A34" s="2398"/>
      <c r="D34" s="71">
        <v>1</v>
      </c>
      <c r="E34" s="341" t="s">
        <v>856</v>
      </c>
      <c r="X34" s="511">
        <v>0</v>
      </c>
    </row>
    <row customHeight="1" ht="11.25">
      <c r="A35" s="2398"/>
      <c r="D35" s="375"/>
      <c r="E35" s="341" t="s">
        <v>857</v>
      </c>
      <c r="X35" s="511">
        <v>0</v>
      </c>
    </row>
    <row s="1641" customFormat="1" customHeight="1" ht="11.25">
      <c r="A36" s="1039"/>
      <c r="B36" s="524"/>
      <c r="D36" s="1040"/>
      <c r="E36" s="1041"/>
      <c r="X36" s="515">
        <v>11</v>
      </c>
    </row>
    <row s="1641" customFormat="1" customHeight="1" ht="22.5" hidden="1">
      <c r="A37" s="2398" t="s">
        <v>858</v>
      </c>
      <c r="B37" s="517"/>
      <c r="D37" s="959">
        <v>1</v>
      </c>
      <c r="E37" s="713" t="s">
        <v>859</v>
      </c>
      <c r="F37" s="666" t="s">
        <v>814</v>
      </c>
      <c r="G37" s="563"/>
      <c r="H37" s="525"/>
      <c r="I37" s="563"/>
      <c r="J37" s="525"/>
      <c r="K37" s="295" t="s">
        <v>860</v>
      </c>
      <c r="X37" s="764">
        <v>0</v>
      </c>
    </row>
    <row s="1641" customFormat="1" customHeight="1" ht="22.5" hidden="1">
      <c r="A38" s="2398"/>
      <c r="B38" s="517"/>
      <c r="D38" s="675" t="s">
        <v>111</v>
      </c>
      <c r="E38" s="1038" t="s">
        <v>861</v>
      </c>
      <c r="F38" s="1042" t="s">
        <v>551</v>
      </c>
      <c r="G38" s="1042" t="s">
        <v>551</v>
      </c>
      <c r="H38" s="1036"/>
      <c r="I38" s="1042" t="s">
        <v>551</v>
      </c>
      <c r="J38" s="1036"/>
      <c r="K38" s="1037"/>
      <c r="X38" s="764">
        <v>0</v>
      </c>
    </row>
    <row s="1641" customFormat="1" customHeight="1" ht="33.75" hidden="1">
      <c r="A39" s="2398"/>
      <c r="B39" s="517"/>
      <c r="D39" s="671" t="s">
        <v>716</v>
      </c>
      <c r="E39" s="729" t="s">
        <v>862</v>
      </c>
      <c r="F39" s="666" t="s">
        <v>863</v>
      </c>
      <c r="G39" s="674"/>
      <c r="H39" s="1029"/>
      <c r="I39" s="674"/>
      <c r="J39" s="1029"/>
      <c r="K39" s="295" t="s">
        <v>864</v>
      </c>
      <c r="X39" s="764">
        <v>0</v>
      </c>
    </row>
    <row s="1641" customFormat="1" customHeight="1" ht="33.75" hidden="1">
      <c r="A40" s="2398"/>
      <c r="B40" s="517"/>
      <c r="D40" s="671" t="s">
        <v>719</v>
      </c>
      <c r="E40" s="729" t="s">
        <v>865</v>
      </c>
      <c r="F40" s="1033" t="s">
        <v>866</v>
      </c>
      <c r="G40" s="747"/>
      <c r="H40" s="1029"/>
      <c r="I40" s="747"/>
      <c r="J40" s="1029"/>
      <c r="K40" s="295" t="s">
        <v>867</v>
      </c>
      <c r="X40" s="764">
        <v>0</v>
      </c>
    </row>
    <row s="1641" customFormat="1" customHeight="1" ht="22.5" hidden="1">
      <c r="A41" s="2398"/>
      <c r="B41" s="517"/>
      <c r="D41" s="671" t="s">
        <v>91</v>
      </c>
      <c r="E41" s="728" t="s">
        <v>868</v>
      </c>
      <c r="F41" s="666" t="s">
        <v>551</v>
      </c>
      <c r="G41" s="666" t="s">
        <v>551</v>
      </c>
      <c r="H41" s="1030"/>
      <c r="I41" s="666" t="s">
        <v>551</v>
      </c>
      <c r="J41" s="1030"/>
      <c r="K41" s="308"/>
      <c r="X41" s="764">
        <v>0</v>
      </c>
    </row>
    <row s="1641" customFormat="1" customHeight="1" ht="45" hidden="1">
      <c r="A42" s="2398"/>
      <c r="B42" s="517"/>
      <c r="D42" s="671" t="s">
        <v>329</v>
      </c>
      <c r="E42" s="729" t="s">
        <v>869</v>
      </c>
      <c r="F42" s="666" t="s">
        <v>563</v>
      </c>
      <c r="G42" s="563"/>
      <c r="H42" s="1030"/>
      <c r="I42" s="563"/>
      <c r="J42" s="1030"/>
      <c r="K42" s="308" t="s">
        <v>870</v>
      </c>
      <c r="X42" s="764">
        <v>0</v>
      </c>
    </row>
    <row s="1641" customFormat="1" customHeight="1" ht="45" hidden="1">
      <c r="A43" s="2398"/>
      <c r="B43" s="517"/>
      <c r="D43" s="671" t="s">
        <v>337</v>
      </c>
      <c r="E43" s="673" t="s">
        <v>871</v>
      </c>
      <c r="F43" s="1034" t="s">
        <v>563</v>
      </c>
      <c r="G43" s="748"/>
      <c r="H43" s="1029"/>
      <c r="I43" s="748"/>
      <c r="J43" s="1029"/>
      <c r="K43" s="308" t="s">
        <v>872</v>
      </c>
      <c r="X43" s="764">
        <v>0</v>
      </c>
    </row>
    <row s="1641" customFormat="1" customHeight="1" ht="11.25" hidden="1">
      <c r="A44" s="2398"/>
      <c r="B44" s="517"/>
      <c r="D44" s="671" t="s">
        <v>92</v>
      </c>
      <c r="E44" s="672" t="s">
        <v>873</v>
      </c>
      <c r="F44" s="666" t="s">
        <v>863</v>
      </c>
      <c r="G44" s="674"/>
      <c r="H44" s="1029"/>
      <c r="I44" s="674"/>
      <c r="J44" s="1029"/>
      <c r="K44" s="295"/>
      <c r="X44" s="764">
        <v>0</v>
      </c>
    </row>
    <row s="1641" customFormat="1" customHeight="1" ht="11.25" hidden="1">
      <c r="A45" s="2398"/>
      <c r="B45" s="517"/>
      <c r="D45" s="671" t="s">
        <v>758</v>
      </c>
      <c r="E45" s="673" t="s">
        <v>874</v>
      </c>
      <c r="F45" s="666" t="s">
        <v>863</v>
      </c>
      <c r="G45" s="674"/>
      <c r="H45" s="1029"/>
      <c r="I45" s="674"/>
      <c r="J45" s="1029"/>
      <c r="K45" s="295"/>
      <c r="X45" s="764">
        <v>0</v>
      </c>
    </row>
    <row s="1641" customFormat="1" customHeight="1" ht="11.25" hidden="1">
      <c r="A46" s="2398"/>
      <c r="B46" s="517"/>
      <c r="D46" s="671" t="s">
        <v>800</v>
      </c>
      <c r="E46" s="673" t="s">
        <v>875</v>
      </c>
      <c r="F46" s="666" t="s">
        <v>863</v>
      </c>
      <c r="G46" s="674"/>
      <c r="H46" s="1029"/>
      <c r="I46" s="674"/>
      <c r="J46" s="1029"/>
      <c r="K46" s="295"/>
      <c r="X46" s="764">
        <v>0</v>
      </c>
    </row>
    <row s="1641" customFormat="1" customHeight="1" ht="11.25" hidden="1">
      <c r="A47" s="2398"/>
      <c r="B47" s="517"/>
      <c r="D47" s="671" t="s">
        <v>803</v>
      </c>
      <c r="E47" s="673" t="s">
        <v>876</v>
      </c>
      <c r="F47" s="666" t="s">
        <v>863</v>
      </c>
      <c r="G47" s="674"/>
      <c r="H47" s="1029"/>
      <c r="I47" s="674"/>
      <c r="J47" s="1029"/>
      <c r="K47" s="295"/>
      <c r="X47" s="764">
        <v>0</v>
      </c>
    </row>
    <row s="1641" customFormat="1" customHeight="1" ht="11.25" hidden="1">
      <c r="A48" s="2398"/>
      <c r="B48" s="517"/>
      <c r="D48" s="671" t="s">
        <v>877</v>
      </c>
      <c r="E48" s="677" t="s">
        <v>878</v>
      </c>
      <c r="F48" s="666" t="s">
        <v>863</v>
      </c>
      <c r="G48" s="674"/>
      <c r="H48" s="1029"/>
      <c r="I48" s="674"/>
      <c r="J48" s="1029"/>
      <c r="K48" s="295"/>
      <c r="X48" s="764">
        <v>0</v>
      </c>
    </row>
    <row s="1641" customFormat="1" customHeight="1" ht="11.25" hidden="1">
      <c r="A49" s="2398"/>
      <c r="B49" s="517"/>
      <c r="D49" s="671" t="s">
        <v>879</v>
      </c>
      <c r="E49" s="677" t="s">
        <v>880</v>
      </c>
      <c r="F49" s="666" t="s">
        <v>863</v>
      </c>
      <c r="G49" s="674"/>
      <c r="H49" s="1029"/>
      <c r="I49" s="674"/>
      <c r="J49" s="1029"/>
      <c r="K49" s="295"/>
      <c r="X49" s="764">
        <v>0</v>
      </c>
    </row>
    <row s="1641" customFormat="1" customHeight="1" ht="11.25" hidden="1">
      <c r="A50" s="2398"/>
      <c r="B50" s="517"/>
      <c r="D50" s="671" t="s">
        <v>881</v>
      </c>
      <c r="E50" s="673" t="s">
        <v>882</v>
      </c>
      <c r="F50" s="666" t="s">
        <v>863</v>
      </c>
      <c r="G50" s="674"/>
      <c r="H50" s="1029"/>
      <c r="I50" s="674"/>
      <c r="J50" s="1029"/>
      <c r="K50" s="295"/>
      <c r="X50" s="764">
        <v>0</v>
      </c>
    </row>
    <row s="1641" customFormat="1" customHeight="1" ht="11.25" hidden="1">
      <c r="A51" s="2398"/>
      <c r="B51" s="517"/>
      <c r="D51" s="671" t="s">
        <v>883</v>
      </c>
      <c r="E51" s="673" t="s">
        <v>884</v>
      </c>
      <c r="F51" s="666" t="s">
        <v>863</v>
      </c>
      <c r="G51" s="674"/>
      <c r="H51" s="1029"/>
      <c r="I51" s="674"/>
      <c r="J51" s="1029"/>
      <c r="K51" s="295"/>
      <c r="X51" s="764">
        <v>0</v>
      </c>
    </row>
    <row s="1641" customFormat="1" customHeight="1" ht="45" hidden="1">
      <c r="A52" s="2398"/>
      <c r="B52" s="517"/>
      <c r="D52" s="671" t="s">
        <v>112</v>
      </c>
      <c r="E52" s="672" t="s">
        <v>885</v>
      </c>
      <c r="F52" s="666" t="s">
        <v>863</v>
      </c>
      <c r="G52" s="674"/>
      <c r="H52" s="1029"/>
      <c r="I52" s="674"/>
      <c r="J52" s="1029"/>
      <c r="K52" s="295"/>
      <c r="X52" s="764">
        <v>0</v>
      </c>
    </row>
    <row s="1641" customFormat="1" customHeight="1" ht="11.25" hidden="1">
      <c r="A53" s="2398"/>
      <c r="B53" s="517"/>
      <c r="D53" s="671" t="s">
        <v>318</v>
      </c>
      <c r="E53" s="673" t="s">
        <v>874</v>
      </c>
      <c r="F53" s="666" t="s">
        <v>863</v>
      </c>
      <c r="G53" s="674"/>
      <c r="H53" s="1029"/>
      <c r="I53" s="674"/>
      <c r="J53" s="1029"/>
      <c r="K53" s="295"/>
      <c r="X53" s="764">
        <v>0</v>
      </c>
    </row>
    <row s="1641" customFormat="1" customHeight="1" ht="11.25" hidden="1">
      <c r="A54" s="2398"/>
      <c r="B54" s="517"/>
      <c r="D54" s="671" t="s">
        <v>886</v>
      </c>
      <c r="E54" s="673" t="s">
        <v>875</v>
      </c>
      <c r="F54" s="666" t="s">
        <v>863</v>
      </c>
      <c r="G54" s="674"/>
      <c r="H54" s="1029"/>
      <c r="I54" s="674"/>
      <c r="J54" s="1029"/>
      <c r="K54" s="295"/>
      <c r="X54" s="764">
        <v>0</v>
      </c>
    </row>
    <row s="1641" customFormat="1" customHeight="1" ht="11.25" hidden="1">
      <c r="A55" s="2398"/>
      <c r="B55" s="517"/>
      <c r="D55" s="671" t="s">
        <v>887</v>
      </c>
      <c r="E55" s="673" t="s">
        <v>876</v>
      </c>
      <c r="F55" s="666" t="s">
        <v>863</v>
      </c>
      <c r="G55" s="674"/>
      <c r="H55" s="1029"/>
      <c r="I55" s="674"/>
      <c r="J55" s="1029"/>
      <c r="K55" s="295"/>
      <c r="X55" s="764">
        <v>0</v>
      </c>
    </row>
    <row s="1641" customFormat="1" customHeight="1" ht="11.25" hidden="1">
      <c r="A56" s="2398"/>
      <c r="B56" s="517"/>
      <c r="D56" s="671" t="s">
        <v>888</v>
      </c>
      <c r="E56" s="677" t="s">
        <v>878</v>
      </c>
      <c r="F56" s="666" t="s">
        <v>863</v>
      </c>
      <c r="G56" s="674"/>
      <c r="H56" s="1029"/>
      <c r="I56" s="674"/>
      <c r="J56" s="1029"/>
      <c r="K56" s="295"/>
      <c r="X56" s="764">
        <v>0</v>
      </c>
    </row>
    <row s="1641" customFormat="1" customHeight="1" ht="11.25" hidden="1">
      <c r="A57" s="2398"/>
      <c r="B57" s="517"/>
      <c r="D57" s="671" t="s">
        <v>889</v>
      </c>
      <c r="E57" s="677" t="s">
        <v>880</v>
      </c>
      <c r="F57" s="666" t="s">
        <v>863</v>
      </c>
      <c r="G57" s="674"/>
      <c r="H57" s="1029"/>
      <c r="I57" s="674"/>
      <c r="J57" s="1029"/>
      <c r="K57" s="295"/>
      <c r="X57" s="764">
        <v>0</v>
      </c>
    </row>
    <row s="1641" customFormat="1" customHeight="1" ht="11.25" hidden="1">
      <c r="A58" s="2398"/>
      <c r="B58" s="517"/>
      <c r="D58" s="671" t="s">
        <v>890</v>
      </c>
      <c r="E58" s="673" t="s">
        <v>882</v>
      </c>
      <c r="F58" s="666" t="s">
        <v>863</v>
      </c>
      <c r="G58" s="674"/>
      <c r="H58" s="1029"/>
      <c r="I58" s="674"/>
      <c r="J58" s="1029"/>
      <c r="K58" s="295"/>
      <c r="X58" s="764">
        <v>0</v>
      </c>
    </row>
    <row s="1641" customFormat="1" customHeight="1" ht="11.25" hidden="1">
      <c r="A59" s="2398"/>
      <c r="B59" s="517"/>
      <c r="D59" s="671" t="s">
        <v>891</v>
      </c>
      <c r="E59" s="673" t="s">
        <v>884</v>
      </c>
      <c r="F59" s="666" t="s">
        <v>863</v>
      </c>
      <c r="G59" s="674"/>
      <c r="H59" s="1029"/>
      <c r="I59" s="674"/>
      <c r="J59" s="1029"/>
      <c r="K59" s="295"/>
      <c r="X59" s="764">
        <v>0</v>
      </c>
    </row>
    <row s="1641" customFormat="1" customHeight="1" ht="33.75" hidden="1">
      <c r="A60" s="2398"/>
      <c r="B60" s="517"/>
      <c r="D60" s="671" t="s">
        <v>93</v>
      </c>
      <c r="E60" s="672" t="s">
        <v>892</v>
      </c>
      <c r="F60" s="727" t="s">
        <v>563</v>
      </c>
      <c r="G60" s="748"/>
      <c r="H60" s="1029"/>
      <c r="I60" s="748"/>
      <c r="J60" s="1029"/>
      <c r="K60" s="308" t="s">
        <v>893</v>
      </c>
      <c r="X60" s="764">
        <v>0</v>
      </c>
    </row>
    <row s="1641" customFormat="1" customHeight="1" ht="33.75" hidden="1">
      <c r="A61" s="2398"/>
      <c r="B61" s="517"/>
      <c r="D61" s="671" t="s">
        <v>94</v>
      </c>
      <c r="E61" s="672" t="s">
        <v>894</v>
      </c>
      <c r="F61" s="732" t="s">
        <v>824</v>
      </c>
      <c r="G61" s="674"/>
      <c r="H61" s="1029"/>
      <c r="I61" s="674"/>
      <c r="J61" s="1029"/>
      <c r="K61" s="295"/>
      <c r="X61" s="764">
        <v>0</v>
      </c>
    </row>
    <row s="1641" customFormat="1" customHeight="1" ht="22.5" hidden="1">
      <c r="A62" s="2398"/>
      <c r="B62" s="517" t="s">
        <v>593</v>
      </c>
      <c r="D62" s="671" t="s">
        <v>113</v>
      </c>
      <c r="E62" s="672" t="s">
        <v>895</v>
      </c>
      <c r="F62" s="732" t="s">
        <v>311</v>
      </c>
      <c r="G62" s="388"/>
      <c r="H62" s="1029"/>
      <c r="I62" s="388"/>
      <c r="J62" s="1029"/>
      <c r="K62" s="295" t="s">
        <v>636</v>
      </c>
      <c r="X62" s="764">
        <v>0</v>
      </c>
    </row>
    <row s="1641" customFormat="1" customHeight="1" ht="45" hidden="1">
      <c r="A63" s="2398"/>
      <c r="B63" s="517" t="s">
        <v>593</v>
      </c>
      <c r="D63" s="671" t="s">
        <v>896</v>
      </c>
      <c r="E63" s="673" t="s">
        <v>897</v>
      </c>
      <c r="F63" s="727" t="s">
        <v>311</v>
      </c>
      <c r="G63" s="388"/>
      <c r="H63" s="1029"/>
      <c r="I63" s="388"/>
      <c r="J63" s="1029"/>
      <c r="K63" s="295" t="s">
        <v>636</v>
      </c>
      <c r="X63" s="764">
        <v>0</v>
      </c>
    </row>
    <row s="1641" customFormat="1" customHeight="1" ht="11.25">
      <c r="A64" s="1039"/>
      <c r="B64" s="524"/>
      <c r="D64" s="1040"/>
      <c r="E64" s="1041"/>
      <c r="X64" s="515">
        <v>11</v>
      </c>
    </row>
    <row s="1641" customFormat="1" customHeight="1" ht="22.5" hidden="1">
      <c r="A65" s="2398" t="s">
        <v>898</v>
      </c>
      <c r="B65" s="517"/>
      <c r="D65" s="671">
        <v>1</v>
      </c>
      <c r="E65" s="750" t="s">
        <v>899</v>
      </c>
      <c r="F65" s="746" t="s">
        <v>814</v>
      </c>
      <c r="G65" s="747"/>
      <c r="H65" s="1035"/>
      <c r="I65" s="747"/>
      <c r="J65" s="1035"/>
      <c r="K65" s="307" t="s">
        <v>900</v>
      </c>
      <c r="X65" s="764">
        <v>0</v>
      </c>
    </row>
    <row s="1641" customFormat="1" customHeight="1" ht="56.25" hidden="1">
      <c r="A66" s="2398"/>
      <c r="B66" s="517"/>
      <c r="D66" s="749" t="s">
        <v>111</v>
      </c>
      <c r="E66" s="713" t="s">
        <v>901</v>
      </c>
      <c r="F66" s="666" t="s">
        <v>551</v>
      </c>
      <c r="G66" s="666" t="s">
        <v>551</v>
      </c>
      <c r="H66" s="525"/>
      <c r="I66" s="666" t="s">
        <v>551</v>
      </c>
      <c r="J66" s="525"/>
      <c r="K66" s="295"/>
      <c r="X66" s="764">
        <v>0</v>
      </c>
    </row>
    <row s="1641" customFormat="1" customHeight="1" ht="33.75" hidden="1">
      <c r="A67" s="2398"/>
      <c r="B67" s="517"/>
      <c r="D67" s="749" t="s">
        <v>713</v>
      </c>
      <c r="E67" s="960" t="s">
        <v>902</v>
      </c>
      <c r="F67" s="666" t="s">
        <v>866</v>
      </c>
      <c r="G67" s="733"/>
      <c r="H67" s="525"/>
      <c r="I67" s="733"/>
      <c r="J67" s="525"/>
      <c r="K67" s="295"/>
      <c r="X67" s="764">
        <v>0</v>
      </c>
    </row>
    <row s="1641" customFormat="1" customHeight="1" ht="22.5" hidden="1">
      <c r="A68" s="2398"/>
      <c r="B68" s="517"/>
      <c r="D68" s="749" t="s">
        <v>312</v>
      </c>
      <c r="E68" s="960" t="s">
        <v>903</v>
      </c>
      <c r="F68" s="666" t="s">
        <v>866</v>
      </c>
      <c r="G68" s="733"/>
      <c r="H68" s="525"/>
      <c r="I68" s="733"/>
      <c r="J68" s="525"/>
      <c r="K68" s="295"/>
      <c r="X68" s="764">
        <v>0</v>
      </c>
    </row>
    <row s="1641" customFormat="1" customHeight="1" ht="22.5" hidden="1">
      <c r="A69" s="2398"/>
      <c r="B69" s="517"/>
      <c r="D69" s="749" t="s">
        <v>315</v>
      </c>
      <c r="E69" s="960" t="s">
        <v>904</v>
      </c>
      <c r="F69" s="727" t="s">
        <v>563</v>
      </c>
      <c r="G69" s="748"/>
      <c r="H69" s="525"/>
      <c r="I69" s="748"/>
      <c r="J69" s="525"/>
      <c r="K69" s="295"/>
      <c r="X69" s="764">
        <v>0</v>
      </c>
    </row>
    <row s="1641" customFormat="1" customHeight="1" ht="22.5" hidden="1">
      <c r="A70" s="2398"/>
      <c r="B70" s="517"/>
      <c r="D70" s="749" t="s">
        <v>733</v>
      </c>
      <c r="E70" s="960" t="s">
        <v>905</v>
      </c>
      <c r="F70" s="727" t="s">
        <v>563</v>
      </c>
      <c r="G70" s="748"/>
      <c r="H70" s="525"/>
      <c r="I70" s="748"/>
      <c r="J70" s="525"/>
      <c r="K70" s="295"/>
      <c r="X70" s="764">
        <v>0</v>
      </c>
    </row>
    <row s="1641" customFormat="1" customHeight="1" ht="22.5" hidden="1">
      <c r="A71" s="2398"/>
      <c r="B71" s="517"/>
      <c r="D71" s="671" t="s">
        <v>91</v>
      </c>
      <c r="E71" s="672" t="s">
        <v>906</v>
      </c>
      <c r="F71" s="666" t="s">
        <v>866</v>
      </c>
      <c r="G71" s="563"/>
      <c r="H71" s="1036"/>
      <c r="I71" s="563"/>
      <c r="J71" s="1036"/>
      <c r="K71" s="308"/>
      <c r="X71" s="764">
        <v>0</v>
      </c>
    </row>
    <row s="1641" customFormat="1" customHeight="1" ht="56.25" hidden="1">
      <c r="A72" s="2398"/>
      <c r="B72" s="517"/>
      <c r="D72" s="671" t="s">
        <v>92</v>
      </c>
      <c r="E72" s="672" t="s">
        <v>907</v>
      </c>
      <c r="F72" s="727" t="s">
        <v>563</v>
      </c>
      <c r="G72" s="748"/>
      <c r="H72" s="1029"/>
      <c r="I72" s="748"/>
      <c r="J72" s="1029"/>
      <c r="K72" s="308"/>
      <c r="X72" s="764">
        <v>0</v>
      </c>
    </row>
    <row s="1641" customFormat="1" customHeight="1" ht="33.75" hidden="1">
      <c r="A73" s="2398"/>
      <c r="B73" s="517"/>
      <c r="D73" s="671" t="s">
        <v>112</v>
      </c>
      <c r="E73" s="672" t="s">
        <v>908</v>
      </c>
      <c r="F73" s="732" t="s">
        <v>824</v>
      </c>
      <c r="G73" s="674"/>
      <c r="H73" s="1029"/>
      <c r="I73" s="674"/>
      <c r="J73" s="1029"/>
      <c r="K73" s="295"/>
      <c r="X73" s="764">
        <v>0</v>
      </c>
    </row>
    <row s="1641" customFormat="1" customHeight="1" ht="22.5" hidden="1">
      <c r="A74" s="2398"/>
      <c r="B74" s="517" t="s">
        <v>593</v>
      </c>
      <c r="D74" s="671" t="s">
        <v>93</v>
      </c>
      <c r="E74" s="672" t="s">
        <v>909</v>
      </c>
      <c r="F74" s="732" t="s">
        <v>311</v>
      </c>
      <c r="G74" s="388"/>
      <c r="H74" s="1029"/>
      <c r="I74" s="388"/>
      <c r="J74" s="1029"/>
      <c r="K74" s="295" t="s">
        <v>636</v>
      </c>
      <c r="X74" s="764">
        <v>0</v>
      </c>
    </row>
    <row s="1641" customFormat="1" customHeight="1" ht="45" hidden="1">
      <c r="A75" s="2398"/>
      <c r="B75" s="517" t="s">
        <v>593</v>
      </c>
      <c r="D75" s="671" t="s">
        <v>657</v>
      </c>
      <c r="E75" s="673" t="s">
        <v>910</v>
      </c>
      <c r="F75" s="727" t="s">
        <v>311</v>
      </c>
      <c r="G75" s="388"/>
      <c r="H75" s="1029"/>
      <c r="I75" s="388"/>
      <c r="J75" s="1029"/>
      <c r="K75" s="295" t="s">
        <v>636</v>
      </c>
      <c r="X75" s="764">
        <v>0</v>
      </c>
    </row>
    <row s="1641" customFormat="1" customHeight="1" ht="11.25">
      <c r="A76" s="1039"/>
      <c r="B76" s="524"/>
      <c r="D76" s="1040"/>
      <c r="E76" s="1041"/>
      <c r="X76" s="515">
        <v>11</v>
      </c>
    </row>
    <row s="1641" customFormat="1" customHeight="1" ht="11.25" hidden="1">
      <c r="A77" s="2398" t="s">
        <v>911</v>
      </c>
      <c r="B77" s="517"/>
      <c r="D77" s="671">
        <v>1</v>
      </c>
      <c r="E77" s="672" t="s">
        <v>912</v>
      </c>
      <c r="F77" s="727" t="s">
        <v>814</v>
      </c>
      <c r="G77" s="730"/>
      <c r="H77" s="1029"/>
      <c r="I77" s="730"/>
      <c r="J77" s="1029"/>
      <c r="K77" s="295" t="s">
        <v>913</v>
      </c>
      <c r="X77" s="764">
        <v>0</v>
      </c>
    </row>
    <row s="1641" customFormat="1" customHeight="1" ht="11.25" hidden="1">
      <c r="A78" s="2398"/>
      <c r="B78" s="517"/>
      <c r="D78" s="671" t="s">
        <v>111</v>
      </c>
      <c r="E78" s="672" t="s">
        <v>914</v>
      </c>
      <c r="F78" s="727" t="s">
        <v>814</v>
      </c>
      <c r="G78" s="730"/>
      <c r="H78" s="1029"/>
      <c r="I78" s="730"/>
      <c r="J78" s="1029"/>
      <c r="K78" s="295" t="s">
        <v>915</v>
      </c>
      <c r="X78" s="764">
        <v>0</v>
      </c>
    </row>
    <row s="1641" customFormat="1" customHeight="1" ht="22.5" hidden="1">
      <c r="A79" s="2398"/>
      <c r="B79" s="517"/>
      <c r="D79" s="671" t="s">
        <v>91</v>
      </c>
      <c r="E79" s="728" t="s">
        <v>916</v>
      </c>
      <c r="F79" s="666" t="s">
        <v>863</v>
      </c>
      <c r="G79" s="730"/>
      <c r="H79" s="1029"/>
      <c r="I79" s="730"/>
      <c r="J79" s="1029"/>
      <c r="K79" s="295" t="s">
        <v>917</v>
      </c>
      <c r="X79" s="764">
        <v>0</v>
      </c>
    </row>
    <row s="1641" customFormat="1" customHeight="1" ht="11.25" hidden="1">
      <c r="A80" s="2398"/>
      <c r="B80" s="517"/>
      <c r="D80" s="671" t="s">
        <v>329</v>
      </c>
      <c r="E80" s="729" t="s">
        <v>918</v>
      </c>
      <c r="F80" s="666" t="s">
        <v>863</v>
      </c>
      <c r="G80" s="730"/>
      <c r="H80" s="1029"/>
      <c r="I80" s="730"/>
      <c r="J80" s="1029"/>
      <c r="K80" s="295"/>
      <c r="X80" s="764">
        <v>0</v>
      </c>
    </row>
    <row s="1641" customFormat="1" customHeight="1" ht="11.25" hidden="1">
      <c r="A81" s="2398"/>
      <c r="B81" s="517"/>
      <c r="D81" s="671" t="s">
        <v>337</v>
      </c>
      <c r="E81" s="729" t="s">
        <v>919</v>
      </c>
      <c r="F81" s="666" t="s">
        <v>863</v>
      </c>
      <c r="G81" s="730"/>
      <c r="H81" s="1029"/>
      <c r="I81" s="730"/>
      <c r="J81" s="1029"/>
      <c r="K81" s="295"/>
      <c r="X81" s="764">
        <v>0</v>
      </c>
    </row>
    <row s="1641" customFormat="1" customHeight="1" ht="11.25" hidden="1">
      <c r="A82" s="2398"/>
      <c r="B82" s="517"/>
      <c r="D82" s="671" t="s">
        <v>339</v>
      </c>
      <c r="E82" s="729" t="s">
        <v>920</v>
      </c>
      <c r="F82" s="666" t="s">
        <v>863</v>
      </c>
      <c r="G82" s="730"/>
      <c r="H82" s="1029"/>
      <c r="I82" s="730"/>
      <c r="J82" s="1029"/>
      <c r="K82" s="295"/>
      <c r="X82" s="764">
        <v>0</v>
      </c>
    </row>
    <row s="1641" customFormat="1" customHeight="1" ht="11.25" hidden="1">
      <c r="A83" s="2398"/>
      <c r="B83" s="517"/>
      <c r="D83" s="671" t="s">
        <v>341</v>
      </c>
      <c r="E83" s="729" t="s">
        <v>921</v>
      </c>
      <c r="F83" s="666" t="s">
        <v>863</v>
      </c>
      <c r="G83" s="730"/>
      <c r="H83" s="1029"/>
      <c r="I83" s="730"/>
      <c r="J83" s="1029"/>
      <c r="K83" s="295"/>
      <c r="X83" s="764">
        <v>0</v>
      </c>
    </row>
    <row s="1641" customFormat="1" customHeight="1" ht="11.25" hidden="1">
      <c r="A84" s="2398"/>
      <c r="B84" s="517"/>
      <c r="D84" s="671" t="s">
        <v>922</v>
      </c>
      <c r="E84" s="729" t="s">
        <v>923</v>
      </c>
      <c r="F84" s="666" t="s">
        <v>863</v>
      </c>
      <c r="G84" s="730"/>
      <c r="H84" s="1029"/>
      <c r="I84" s="730"/>
      <c r="J84" s="1029"/>
      <c r="K84" s="295"/>
      <c r="X84" s="764">
        <v>0</v>
      </c>
    </row>
    <row s="1641" customFormat="1" customHeight="1" ht="11.25" hidden="1">
      <c r="A85" s="2398"/>
      <c r="B85" s="517"/>
      <c r="D85" s="671" t="s">
        <v>924</v>
      </c>
      <c r="E85" s="729" t="s">
        <v>925</v>
      </c>
      <c r="F85" s="666" t="s">
        <v>863</v>
      </c>
      <c r="G85" s="730"/>
      <c r="H85" s="1029"/>
      <c r="I85" s="730"/>
      <c r="J85" s="1029"/>
      <c r="K85" s="295"/>
      <c r="X85" s="764">
        <v>0</v>
      </c>
    </row>
    <row s="1641" customFormat="1" customHeight="1" ht="11.25" hidden="1">
      <c r="A86" s="2398"/>
      <c r="B86" s="517"/>
      <c r="D86" s="671" t="s">
        <v>926</v>
      </c>
      <c r="E86" s="729" t="s">
        <v>927</v>
      </c>
      <c r="F86" s="666" t="s">
        <v>863</v>
      </c>
      <c r="G86" s="730"/>
      <c r="H86" s="1029"/>
      <c r="I86" s="730"/>
      <c r="J86" s="1029"/>
      <c r="K86" s="295"/>
      <c r="X86" s="764">
        <v>0</v>
      </c>
    </row>
    <row s="1641" customFormat="1" customHeight="1" ht="45" hidden="1">
      <c r="A87" s="2398"/>
      <c r="B87" s="517"/>
      <c r="D87" s="671" t="s">
        <v>92</v>
      </c>
      <c r="E87" s="672" t="s">
        <v>928</v>
      </c>
      <c r="F87" s="666" t="s">
        <v>863</v>
      </c>
      <c r="G87" s="730"/>
      <c r="H87" s="1029"/>
      <c r="I87" s="730"/>
      <c r="J87" s="1029"/>
      <c r="K87" s="295" t="s">
        <v>929</v>
      </c>
      <c r="X87" s="764">
        <v>0</v>
      </c>
    </row>
    <row s="1641" customFormat="1" customHeight="1" ht="11.25" hidden="1">
      <c r="A88" s="2398"/>
      <c r="B88" s="517"/>
      <c r="D88" s="671" t="s">
        <v>758</v>
      </c>
      <c r="E88" s="729" t="s">
        <v>918</v>
      </c>
      <c r="F88" s="666" t="s">
        <v>863</v>
      </c>
      <c r="G88" s="730"/>
      <c r="H88" s="1029"/>
      <c r="I88" s="730"/>
      <c r="J88" s="1029"/>
      <c r="K88" s="295"/>
      <c r="X88" s="764">
        <v>0</v>
      </c>
    </row>
    <row s="1641" customFormat="1" customHeight="1" ht="11.25" hidden="1">
      <c r="A89" s="2398"/>
      <c r="B89" s="517"/>
      <c r="D89" s="671" t="s">
        <v>800</v>
      </c>
      <c r="E89" s="729" t="s">
        <v>919</v>
      </c>
      <c r="F89" s="666" t="s">
        <v>863</v>
      </c>
      <c r="G89" s="730"/>
      <c r="H89" s="1029"/>
      <c r="I89" s="730"/>
      <c r="J89" s="1029"/>
      <c r="K89" s="295"/>
      <c r="X89" s="764">
        <v>0</v>
      </c>
    </row>
    <row s="1641" customFormat="1" customHeight="1" ht="11.25" hidden="1">
      <c r="A90" s="2398"/>
      <c r="B90" s="517"/>
      <c r="D90" s="671" t="s">
        <v>803</v>
      </c>
      <c r="E90" s="729" t="s">
        <v>920</v>
      </c>
      <c r="F90" s="666" t="s">
        <v>863</v>
      </c>
      <c r="G90" s="730"/>
      <c r="H90" s="1029"/>
      <c r="I90" s="730"/>
      <c r="J90" s="1029"/>
      <c r="K90" s="295"/>
      <c r="X90" s="764">
        <v>0</v>
      </c>
    </row>
    <row s="1641" customFormat="1" customHeight="1" ht="11.25" hidden="1">
      <c r="A91" s="2398"/>
      <c r="B91" s="517"/>
      <c r="D91" s="671" t="s">
        <v>881</v>
      </c>
      <c r="E91" s="729" t="s">
        <v>921</v>
      </c>
      <c r="F91" s="666" t="s">
        <v>863</v>
      </c>
      <c r="G91" s="730"/>
      <c r="H91" s="1029"/>
      <c r="I91" s="730"/>
      <c r="J91" s="1029"/>
      <c r="K91" s="295"/>
      <c r="X91" s="764">
        <v>0</v>
      </c>
    </row>
    <row s="1641" customFormat="1" customHeight="1" ht="11.25" hidden="1">
      <c r="A92" s="2398"/>
      <c r="B92" s="517"/>
      <c r="D92" s="671" t="s">
        <v>883</v>
      </c>
      <c r="E92" s="729" t="s">
        <v>923</v>
      </c>
      <c r="F92" s="666" t="s">
        <v>863</v>
      </c>
      <c r="G92" s="730"/>
      <c r="H92" s="1029"/>
      <c r="I92" s="730"/>
      <c r="J92" s="1029"/>
      <c r="K92" s="295"/>
      <c r="X92" s="764">
        <v>0</v>
      </c>
    </row>
    <row s="1641" customFormat="1" customHeight="1" ht="11.25" hidden="1">
      <c r="A93" s="2398"/>
      <c r="B93" s="517"/>
      <c r="D93" s="671" t="s">
        <v>930</v>
      </c>
      <c r="E93" s="729" t="s">
        <v>925</v>
      </c>
      <c r="F93" s="666" t="s">
        <v>863</v>
      </c>
      <c r="G93" s="730"/>
      <c r="H93" s="1029"/>
      <c r="I93" s="730"/>
      <c r="J93" s="1029"/>
      <c r="K93" s="295"/>
      <c r="X93" s="764">
        <v>0</v>
      </c>
    </row>
    <row s="1641" customFormat="1" customHeight="1" ht="11.25" hidden="1">
      <c r="A94" s="2398"/>
      <c r="B94" s="517"/>
      <c r="D94" s="671" t="s">
        <v>931</v>
      </c>
      <c r="E94" s="729" t="s">
        <v>927</v>
      </c>
      <c r="F94" s="666" t="s">
        <v>863</v>
      </c>
      <c r="G94" s="730"/>
      <c r="H94" s="1029"/>
      <c r="I94" s="730"/>
      <c r="J94" s="1029"/>
      <c r="K94" s="295"/>
      <c r="X94" s="764">
        <v>0</v>
      </c>
    </row>
    <row s="1641" customFormat="1" customHeight="1" ht="24.75" hidden="1">
      <c r="A95" s="2398"/>
      <c r="B95" s="517"/>
      <c r="D95" s="671" t="s">
        <v>112</v>
      </c>
      <c r="E95" s="672" t="s">
        <v>932</v>
      </c>
      <c r="F95" s="731" t="s">
        <v>563</v>
      </c>
      <c r="G95" s="733"/>
      <c r="H95" s="1029"/>
      <c r="I95" s="733"/>
      <c r="J95" s="1029"/>
      <c r="K95" s="295" t="s">
        <v>933</v>
      </c>
      <c r="X95" s="764">
        <v>0</v>
      </c>
    </row>
    <row s="1641" customFormat="1" customHeight="1" ht="33.75" hidden="1">
      <c r="A96" s="2398"/>
      <c r="B96" s="517"/>
      <c r="D96" s="671" t="s">
        <v>93</v>
      </c>
      <c r="E96" s="672" t="s">
        <v>934</v>
      </c>
      <c r="F96" s="732" t="s">
        <v>824</v>
      </c>
      <c r="G96" s="734"/>
      <c r="H96" s="1029"/>
      <c r="I96" s="734"/>
      <c r="J96" s="1029"/>
      <c r="K96" s="295"/>
      <c r="X96" s="764">
        <v>0</v>
      </c>
    </row>
    <row s="1641" customFormat="1" customHeight="1" ht="22.5" hidden="1">
      <c r="A97" s="2398"/>
      <c r="B97" s="517" t="s">
        <v>593</v>
      </c>
      <c r="D97" s="671" t="s">
        <v>94</v>
      </c>
      <c r="E97" s="672" t="s">
        <v>935</v>
      </c>
      <c r="F97" s="732" t="s">
        <v>311</v>
      </c>
      <c r="G97" s="391"/>
      <c r="H97" s="1029"/>
      <c r="I97" s="391"/>
      <c r="J97" s="1029"/>
      <c r="K97" s="295" t="s">
        <v>636</v>
      </c>
      <c r="X97" s="764">
        <v>0</v>
      </c>
    </row>
    <row s="1641" customFormat="1" customHeight="1" ht="45" hidden="1">
      <c r="A98" s="2398"/>
      <c r="B98" s="517" t="s">
        <v>593</v>
      </c>
      <c r="D98" s="671" t="s">
        <v>936</v>
      </c>
      <c r="E98" s="673" t="s">
        <v>937</v>
      </c>
      <c r="F98" s="727" t="s">
        <v>311</v>
      </c>
      <c r="G98" s="391"/>
      <c r="H98" s="1029"/>
      <c r="I98" s="391"/>
      <c r="J98" s="1029"/>
      <c r="K98" s="295" t="s">
        <v>636</v>
      </c>
      <c r="X98" s="764">
        <v>0</v>
      </c>
    </row>
    <row s="1641" customFormat="1" customHeight="1" ht="95.25" hidden="1">
      <c r="A99" s="2398"/>
      <c r="B99" s="517" t="s">
        <v>593</v>
      </c>
      <c r="D99" s="671" t="s">
        <v>113</v>
      </c>
      <c r="E99" s="672" t="s">
        <v>938</v>
      </c>
      <c r="F99" s="727" t="s">
        <v>311</v>
      </c>
      <c r="G99" s="391"/>
      <c r="H99" s="1029"/>
      <c r="I99" s="391"/>
      <c r="J99" s="1029"/>
      <c r="K99" s="295" t="s">
        <v>636</v>
      </c>
      <c r="X99" s="764">
        <v>0</v>
      </c>
    </row>
    <row s="1641" customFormat="1" customHeight="1" ht="22.5" hidden="1">
      <c r="A100" s="2398"/>
      <c r="B100" s="517" t="s">
        <v>593</v>
      </c>
      <c r="D100" s="671" t="s">
        <v>149</v>
      </c>
      <c r="E100" s="672" t="s">
        <v>939</v>
      </c>
      <c r="F100" s="727" t="s">
        <v>311</v>
      </c>
      <c r="G100" s="391"/>
      <c r="H100" s="1029"/>
      <c r="I100" s="391"/>
      <c r="J100" s="1029"/>
      <c r="K100" s="295" t="s">
        <v>636</v>
      </c>
      <c r="X100" s="764">
        <v>0</v>
      </c>
    </row>
    <row s="1641" customFormat="1" customHeight="1" ht="11.25">
      <c r="A101" s="1039"/>
      <c r="B101" s="524"/>
      <c r="D101" s="1040"/>
      <c r="E101" s="1041"/>
      <c r="X101" s="515">
        <v>11</v>
      </c>
    </row>
    <row customHeight="1" ht="22.5" hidden="1">
      <c r="A102" s="542" t="s">
        <v>83</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FEB33-1204-C544-1872-0.04A2584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25">
      <c r="AM3" s="589">
        <v>11</v>
      </c>
    </row>
    <row customHeight="1" ht="36">
      <c r="A4" s="591"/>
      <c r="B4" s="591"/>
      <c r="D4" s="212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6"/>
      <c r="F4" s="2126"/>
      <c r="G4" s="2126"/>
      <c r="H4" s="2126"/>
      <c r="I4" s="2127"/>
      <c r="J4" s="590"/>
      <c r="K4" s="590"/>
      <c r="L4" s="590"/>
      <c r="M4" s="590"/>
      <c r="AM4" s="589">
        <v>34</v>
      </c>
    </row>
    <row s="595" customFormat="1" customHeight="1" ht="15">
      <c r="A5" s="591"/>
      <c r="B5" s="591"/>
      <c r="C5" s="591"/>
      <c r="D5" s="2128" t="str">
        <f>IF(org=0,"Не определено",org)</f>
        <v>ТМУП "ТТС"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106</v>
      </c>
      <c r="E9" s="2133"/>
      <c r="F9" s="2134" t="s">
        <v>107</v>
      </c>
      <c r="G9" s="2135"/>
      <c r="H9" s="2135"/>
      <c r="I9" s="2135"/>
      <c r="J9" s="2138" t="s">
        <v>108</v>
      </c>
      <c r="K9" s="2138"/>
      <c r="L9" s="2138"/>
      <c r="M9" s="2138"/>
      <c r="AM9" s="589">
        <v>18</v>
      </c>
    </row>
    <row customHeight="1" ht="24">
      <c r="A10" s="2132"/>
      <c r="B10" s="598"/>
      <c r="C10" s="531"/>
      <c r="D10" s="529" t="s">
        <v>89</v>
      </c>
      <c r="E10" s="529" t="s">
        <v>90</v>
      </c>
      <c r="F10" s="529" t="s">
        <v>109</v>
      </c>
      <c r="G10" s="2139" t="s">
        <v>89</v>
      </c>
      <c r="H10" s="2140"/>
      <c r="I10" s="529" t="s">
        <v>90</v>
      </c>
      <c r="J10" s="529" t="s">
        <v>109</v>
      </c>
      <c r="K10" s="2139" t="s">
        <v>89</v>
      </c>
      <c r="L10" s="2140"/>
      <c r="M10" s="529" t="s">
        <v>90</v>
      </c>
      <c r="N10" s="1633"/>
      <c r="AM10" s="589">
        <v>23</v>
      </c>
    </row>
    <row s="1859" customFormat="1" customHeight="1" ht="11.25" hidden="1">
      <c r="A11" s="599"/>
      <c r="B11" s="599"/>
      <c r="C11" s="599"/>
      <c r="D11" s="600" t="s">
        <v>110</v>
      </c>
      <c r="E11" s="600" t="s">
        <v>111</v>
      </c>
      <c r="F11" s="600" t="s">
        <v>91</v>
      </c>
      <c r="G11" s="2121" t="s">
        <v>92</v>
      </c>
      <c r="H11" s="2122"/>
      <c r="I11" s="600" t="s">
        <v>112</v>
      </c>
      <c r="J11" s="600" t="s">
        <v>93</v>
      </c>
      <c r="K11" s="2123" t="s">
        <v>94</v>
      </c>
      <c r="L11" s="2124"/>
      <c r="M11" s="600" t="s">
        <v>113</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0.75">
      <c r="A12" s="603"/>
      <c r="B12" s="604"/>
      <c r="C12" s="604"/>
      <c r="D12" s="605"/>
      <c r="E12" s="373"/>
      <c r="F12" s="606"/>
      <c r="G12" s="1065"/>
      <c r="H12" s="1065"/>
      <c r="I12" s="606"/>
      <c r="J12" s="606"/>
      <c r="K12" s="180"/>
      <c r="L12" s="373"/>
      <c r="M12" s="607"/>
      <c r="N12" s="1633"/>
      <c r="O12" s="1419" t="s">
        <v>114</v>
      </c>
      <c r="P12" s="1419" t="s">
        <v>115</v>
      </c>
      <c r="Q12" s="1419" t="s">
        <v>116</v>
      </c>
      <c r="R12" s="1419" t="s">
        <v>117</v>
      </c>
      <c r="AM12" s="589">
        <v>1</v>
      </c>
    </row>
    <row s="1859" customFormat="1" customHeight="1" ht="15.75">
      <c r="A13" s="299"/>
      <c r="B13" s="299"/>
      <c r="C13" s="532"/>
      <c r="D13" s="2114" t="s">
        <v>110</v>
      </c>
      <c r="E13" s="2115"/>
      <c r="F13" s="2118" t="s">
        <v>67</v>
      </c>
      <c r="G13" s="2119"/>
      <c r="H13" s="2120">
        <v>1</v>
      </c>
      <c r="I13" s="2111" t="str">
        <f>IF(U13="","",INDEX(TERRITORY_MR_LIST,MATCH(U13,TERRITORY_LIST_ID,0)))</f>
        <v/>
      </c>
      <c r="J13" s="2113" t="s">
        <v>19</v>
      </c>
      <c r="K13" s="608"/>
      <c r="L13" s="533" t="s">
        <v>110</v>
      </c>
      <c r="M13" s="609" t="s">
        <v>28</v>
      </c>
      <c r="N13" s="818"/>
      <c r="O13" s="1422" t="s">
        <v>118</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119</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28</v>
      </c>
      <c r="L16" s="183"/>
      <c r="M16" s="614"/>
      <c r="N16" s="1633"/>
      <c r="AM16" s="589">
        <v>15</v>
      </c>
    </row>
    <row customHeight="1" ht="11.25" hidden="1">
      <c r="A17" s="589" t="s">
        <v>83</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876E6-A07D-A5EB-E1CE-0.542E337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450</v>
      </c>
      <c r="D3" s="695" t="str">
        <f>B3&amp;".1"</f>
        <v>.1</v>
      </c>
      <c r="E3" s="696" t="s">
        <v>940</v>
      </c>
      <c r="F3" s="697" t="s">
        <v>311</v>
      </c>
      <c r="G3" s="692"/>
      <c r="H3" s="407"/>
      <c r="I3" s="692"/>
      <c r="J3" s="407"/>
      <c r="K3" s="295" t="s">
        <v>941</v>
      </c>
      <c r="V3" s="511">
        <v>0</v>
      </c>
    </row>
    <row customHeight="1" ht="15" hidden="1">
      <c r="A4" s="511"/>
      <c r="B4" s="2403"/>
      <c r="C4" s="2404"/>
      <c r="D4" s="695" t="str">
        <f>B3&amp;".2"</f>
        <v>.2</v>
      </c>
      <c r="E4" s="696" t="s">
        <v>942</v>
      </c>
      <c r="F4" s="697" t="s">
        <v>311</v>
      </c>
      <c r="G4" s="1744" t="s">
        <v>28</v>
      </c>
      <c r="H4" s="407"/>
      <c r="I4" s="1744" t="s">
        <v>28</v>
      </c>
      <c r="J4" s="407"/>
      <c r="K4" s="295" t="s">
        <v>943</v>
      </c>
      <c r="V4" s="511">
        <v>0</v>
      </c>
    </row>
    <row s="1372" customFormat="1" customHeight="1" ht="15" hidden="1">
      <c r="C5" s="678"/>
      <c r="U5" s="426"/>
      <c r="V5" s="423">
        <v>0</v>
      </c>
    </row>
    <row customHeight="1" ht="22.5" hidden="1">
      <c r="A6" s="511"/>
      <c r="B6" s="2403"/>
      <c r="C6" s="2404" t="s">
        <v>450</v>
      </c>
      <c r="D6" s="695" t="str">
        <f>B6&amp;".1"</f>
        <v>.1</v>
      </c>
      <c r="E6" s="696" t="s">
        <v>944</v>
      </c>
      <c r="F6" s="697" t="s">
        <v>311</v>
      </c>
      <c r="G6" s="692"/>
      <c r="H6" s="407"/>
      <c r="I6" s="692"/>
      <c r="J6" s="407"/>
      <c r="K6" s="295" t="s">
        <v>945</v>
      </c>
      <c r="V6" s="511">
        <v>0</v>
      </c>
    </row>
    <row customHeight="1" ht="15" hidden="1">
      <c r="A7" s="511"/>
      <c r="B7" s="2403"/>
      <c r="C7" s="2404"/>
      <c r="D7" s="695" t="str">
        <f>B6&amp;".2"</f>
        <v>.2</v>
      </c>
      <c r="E7" s="696" t="s">
        <v>942</v>
      </c>
      <c r="F7" s="697" t="s">
        <v>311</v>
      </c>
      <c r="G7" s="1744" t="s">
        <v>28</v>
      </c>
      <c r="H7" s="407"/>
      <c r="I7" s="1744" t="s">
        <v>28</v>
      </c>
      <c r="J7" s="407"/>
      <c r="K7" s="295" t="s">
        <v>943</v>
      </c>
      <c r="V7" s="511">
        <v>0</v>
      </c>
    </row>
    <row s="1372" customFormat="1" customHeight="1" ht="15" hidden="1">
      <c r="C8" s="678"/>
      <c r="U8" s="426"/>
      <c r="V8" s="423">
        <v>0</v>
      </c>
    </row>
    <row customHeight="1" ht="22.5" hidden="1">
      <c r="A9" s="511"/>
      <c r="B9" s="2403"/>
      <c r="C9" s="2404" t="s">
        <v>450</v>
      </c>
      <c r="D9" s="695" t="str">
        <f>B9&amp;".1"</f>
        <v>.1</v>
      </c>
      <c r="E9" s="696" t="s">
        <v>946</v>
      </c>
      <c r="F9" s="697" t="s">
        <v>311</v>
      </c>
      <c r="G9" s="703" t="s">
        <v>28</v>
      </c>
      <c r="H9" s="407" t="s">
        <v>28</v>
      </c>
      <c r="I9" s="703" t="s">
        <v>28</v>
      </c>
      <c r="J9" s="407" t="s">
        <v>28</v>
      </c>
      <c r="K9" s="295"/>
      <c r="V9" s="511">
        <v>0</v>
      </c>
    </row>
    <row customHeight="1" ht="15" hidden="1">
      <c r="A10" s="511"/>
      <c r="B10" s="2403"/>
      <c r="C10" s="2404"/>
      <c r="D10" s="695" t="str">
        <f>B9&amp;".2"</f>
        <v>.2</v>
      </c>
      <c r="E10" s="696" t="s">
        <v>947</v>
      </c>
      <c r="F10" s="697" t="s">
        <v>311</v>
      </c>
      <c r="G10" s="1738" t="s">
        <v>28</v>
      </c>
      <c r="H10" s="407" t="s">
        <v>28</v>
      </c>
      <c r="I10" s="1738" t="s">
        <v>28</v>
      </c>
      <c r="J10" s="407" t="s">
        <v>28</v>
      </c>
      <c r="K10" s="295" t="s">
        <v>948</v>
      </c>
      <c r="V10" s="511">
        <v>0</v>
      </c>
    </row>
    <row customHeight="1" ht="15" hidden="1">
      <c r="A11" s="511"/>
      <c r="B11" s="2403"/>
      <c r="C11" s="2404"/>
      <c r="D11" s="695" t="str">
        <f>B9&amp;".3"</f>
        <v>.3</v>
      </c>
      <c r="E11" s="696" t="s">
        <v>949</v>
      </c>
      <c r="F11" s="697" t="s">
        <v>311</v>
      </c>
      <c r="G11" s="1738" t="s">
        <v>28</v>
      </c>
      <c r="H11" s="407" t="s">
        <v>28</v>
      </c>
      <c r="I11" s="1738" t="s">
        <v>28</v>
      </c>
      <c r="J11" s="407" t="s">
        <v>28</v>
      </c>
      <c r="K11" s="295" t="s">
        <v>950</v>
      </c>
      <c r="V11" s="511">
        <v>0</v>
      </c>
    </row>
    <row s="1372" customFormat="1" customHeight="1" ht="15" hidden="1">
      <c r="C12" s="678"/>
      <c r="U12" s="426"/>
      <c r="V12" s="423">
        <v>0</v>
      </c>
    </row>
    <row customHeight="1" ht="33.75" hidden="1">
      <c r="A13" s="511"/>
      <c r="B13" s="2403"/>
      <c r="C13" s="2404" t="s">
        <v>450</v>
      </c>
      <c r="D13" s="695" t="str">
        <f>B13&amp;".1"</f>
        <v>.1</v>
      </c>
      <c r="E13" s="696" t="s">
        <v>951</v>
      </c>
      <c r="F13" s="697" t="s">
        <v>311</v>
      </c>
      <c r="G13" s="703" t="s">
        <v>28</v>
      </c>
      <c r="H13" s="407" t="s">
        <v>28</v>
      </c>
      <c r="I13" s="703" t="s">
        <v>28</v>
      </c>
      <c r="J13" s="407" t="s">
        <v>28</v>
      </c>
      <c r="K13" s="295" t="s">
        <v>952</v>
      </c>
      <c r="V13" s="511">
        <v>0</v>
      </c>
    </row>
    <row customHeight="1" ht="15" hidden="1">
      <c r="B14" s="2403"/>
      <c r="C14" s="2404"/>
      <c r="D14" s="695" t="str">
        <f>B13&amp;".2"</f>
        <v>.2</v>
      </c>
      <c r="E14" s="696" t="s">
        <v>953</v>
      </c>
      <c r="F14" s="697" t="s">
        <v>311</v>
      </c>
      <c r="G14" s="1738" t="s">
        <v>28</v>
      </c>
      <c r="H14" s="407" t="s">
        <v>28</v>
      </c>
      <c r="I14" s="1738" t="s">
        <v>28</v>
      </c>
      <c r="J14" s="407" t="s">
        <v>28</v>
      </c>
      <c r="K14" s="295" t="s">
        <v>954</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ТМУП "ТТС"</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0.75">
      <c r="A25" s="765"/>
      <c r="C25" s="182"/>
      <c r="D25" s="515"/>
      <c r="E25" s="515"/>
      <c r="F25" s="515"/>
      <c r="G25" s="543"/>
      <c r="H25" s="758"/>
      <c r="I25" s="543" t="s">
        <v>118</v>
      </c>
      <c r="J25" s="758"/>
      <c r="K25" s="423"/>
      <c r="U25" s="681"/>
      <c r="V25" s="764">
        <v>1</v>
      </c>
    </row>
    <row customHeight="1" ht="15.75">
      <c r="C26" s="182"/>
      <c r="D26" s="717"/>
      <c r="E26" s="2373" t="s">
        <v>106</v>
      </c>
      <c r="F26" s="2374"/>
      <c r="G26" s="2401" t="str">
        <f>IF(G25="","",INDEX(DIFFERENTIATION_UNMERGE_VD,MATCH(G25,DIFFERENTIATION_ID_DIFF,0)))</f>
        <v/>
      </c>
      <c r="H26" s="2402"/>
      <c r="I26" s="2401">
        <f>IF(I25="","",INDEX(DIFFERENTIATION_UNMERGE_VD,MATCH(I25,DIFFERENTIATION_ID_DIFF,0)))</f>
        <v>0</v>
      </c>
      <c r="J26" s="2402"/>
      <c r="K26" s="2181" t="s">
        <v>306</v>
      </c>
      <c r="V26" s="511">
        <v>15</v>
      </c>
    </row>
    <row s="1641" customFormat="1" customHeight="1" ht="15.75">
      <c r="A27" s="765"/>
      <c r="C27" s="182"/>
      <c r="D27" s="717"/>
      <c r="E27" s="2373" t="s">
        <v>569</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570</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305</v>
      </c>
      <c r="E29" s="2376"/>
      <c r="F29" s="2376"/>
      <c r="G29" s="893"/>
      <c r="H29" s="893"/>
      <c r="I29" s="893"/>
      <c r="J29" s="894"/>
      <c r="K29" s="2201"/>
      <c r="U29" s="681"/>
      <c r="V29" s="764">
        <v>15</v>
      </c>
    </row>
    <row customHeight="1" ht="36">
      <c r="C30" s="182"/>
      <c r="D30" s="767" t="s">
        <v>89</v>
      </c>
      <c r="E30" s="766" t="s">
        <v>307</v>
      </c>
      <c r="F30" s="766" t="s">
        <v>571</v>
      </c>
      <c r="G30" s="814" t="s">
        <v>308</v>
      </c>
      <c r="H30" s="813" t="s">
        <v>395</v>
      </c>
      <c r="I30" s="690" t="s">
        <v>308</v>
      </c>
      <c r="J30" s="471" t="s">
        <v>395</v>
      </c>
      <c r="K30" s="2207"/>
      <c r="V30" s="511">
        <v>34</v>
      </c>
    </row>
    <row customHeight="1" ht="15" hidden="1">
      <c r="C31" s="182"/>
      <c r="D31" s="599"/>
      <c r="E31" s="599"/>
      <c r="F31" s="599"/>
      <c r="G31" s="665"/>
      <c r="H31" s="665"/>
      <c r="I31" s="665"/>
      <c r="J31" s="665"/>
      <c r="K31" s="295"/>
      <c r="V31" s="511">
        <v>0</v>
      </c>
    </row>
    <row customHeight="1" ht="24">
      <c r="A32" s="511"/>
      <c r="B32" s="511" t="s">
        <v>955</v>
      </c>
      <c r="C32" s="532"/>
      <c r="D32" s="698">
        <v>1</v>
      </c>
      <c r="E32" s="699" t="s">
        <v>956</v>
      </c>
      <c r="F32" s="697" t="s">
        <v>311</v>
      </c>
      <c r="G32" s="819" t="s">
        <v>311</v>
      </c>
      <c r="H32" s="819" t="s">
        <v>311</v>
      </c>
      <c r="I32" s="697" t="s">
        <v>311</v>
      </c>
      <c r="J32" s="697" t="s">
        <v>311</v>
      </c>
      <c r="K32" s="295"/>
      <c r="V32" s="511">
        <v>23</v>
      </c>
    </row>
    <row customHeight="1" ht="11.25">
      <c r="A33" s="511"/>
      <c r="C33" s="511"/>
      <c r="D33" s="353"/>
      <c r="E33" s="586" t="s">
        <v>591</v>
      </c>
      <c r="F33" s="578"/>
      <c r="G33" s="578"/>
      <c r="H33" s="578"/>
      <c r="I33" s="578"/>
      <c r="J33" s="578"/>
      <c r="K33" s="579"/>
      <c r="U33" s="511"/>
      <c r="V33" s="511">
        <v>11</v>
      </c>
    </row>
    <row customHeight="1" ht="24">
      <c r="A34" s="511"/>
      <c r="B34" s="587" t="s">
        <v>641</v>
      </c>
      <c r="C34" s="532"/>
      <c r="D34" s="698">
        <v>2</v>
      </c>
      <c r="E34" s="699" t="s">
        <v>957</v>
      </c>
      <c r="F34" s="826" t="s">
        <v>311</v>
      </c>
      <c r="G34" s="826" t="s">
        <v>311</v>
      </c>
      <c r="H34" s="826" t="s">
        <v>311</v>
      </c>
      <c r="I34" s="697"/>
      <c r="J34" s="697"/>
      <c r="K34" s="295"/>
      <c r="V34" s="511">
        <v>23</v>
      </c>
    </row>
    <row customHeight="1" ht="11.25">
      <c r="A35" s="511"/>
      <c r="C35" s="511"/>
      <c r="D35" s="353"/>
      <c r="E35" s="586" t="s">
        <v>958</v>
      </c>
      <c r="F35" s="578"/>
      <c r="G35" s="700"/>
      <c r="H35" s="578"/>
      <c r="I35" s="700"/>
      <c r="J35" s="578"/>
      <c r="K35" s="579"/>
      <c r="U35" s="511"/>
      <c r="V35" s="511">
        <v>11</v>
      </c>
    </row>
    <row customHeight="1" ht="71.25">
      <c r="A36" s="511"/>
      <c r="B36" s="511" t="s">
        <v>959</v>
      </c>
      <c r="C36" s="532"/>
      <c r="D36" s="698">
        <v>3</v>
      </c>
      <c r="E36" s="699" t="s">
        <v>960</v>
      </c>
      <c r="F36" s="701" t="s">
        <v>311</v>
      </c>
      <c r="G36" s="820" t="s">
        <v>961</v>
      </c>
      <c r="H36" s="819" t="s">
        <v>311</v>
      </c>
      <c r="I36" s="530" t="s">
        <v>961</v>
      </c>
      <c r="J36" s="697" t="s">
        <v>311</v>
      </c>
      <c r="K36" s="295" t="s">
        <v>962</v>
      </c>
      <c r="V36" s="511">
        <v>68</v>
      </c>
    </row>
    <row customHeight="1" ht="11.25">
      <c r="A37" s="511"/>
      <c r="C37" s="511"/>
      <c r="D37" s="353"/>
      <c r="E37" s="586" t="s">
        <v>963</v>
      </c>
      <c r="F37" s="578"/>
      <c r="G37" s="700"/>
      <c r="H37" s="700"/>
      <c r="I37" s="700"/>
      <c r="J37" s="700"/>
      <c r="K37" s="579"/>
      <c r="U37" s="511"/>
      <c r="V37" s="511">
        <v>11</v>
      </c>
    </row>
    <row customHeight="1" ht="71.25">
      <c r="A38" s="511"/>
      <c r="B38" s="511" t="s">
        <v>964</v>
      </c>
      <c r="C38" s="532"/>
      <c r="D38" s="698">
        <v>4</v>
      </c>
      <c r="E38" s="699" t="s">
        <v>965</v>
      </c>
      <c r="F38" s="701" t="s">
        <v>311</v>
      </c>
      <c r="G38" s="820" t="s">
        <v>961</v>
      </c>
      <c r="H38" s="821" t="s">
        <v>311</v>
      </c>
      <c r="I38" s="530" t="s">
        <v>961</v>
      </c>
      <c r="J38" s="527" t="s">
        <v>311</v>
      </c>
      <c r="K38" s="685" t="s">
        <v>966</v>
      </c>
      <c r="V38" s="511">
        <v>68</v>
      </c>
    </row>
    <row customHeight="1" ht="11.25">
      <c r="A39" s="511"/>
      <c r="C39" s="511"/>
      <c r="D39" s="353"/>
      <c r="E39" s="586" t="s">
        <v>967</v>
      </c>
      <c r="F39" s="578"/>
      <c r="G39" s="578"/>
      <c r="H39" s="702"/>
      <c r="I39" s="578"/>
      <c r="J39" s="702"/>
      <c r="K39" s="579"/>
      <c r="U39" s="511"/>
      <c r="V39" s="511">
        <v>11</v>
      </c>
    </row>
    <row customHeight="1" ht="22.5" hidden="1">
      <c r="A40" s="455" t="s">
        <v>83</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BDC7C-86BF-76FC-ECCC-0.66262C4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968</v>
      </c>
      <c r="H3" s="1162"/>
      <c r="AE3" s="765">
        <v>0</v>
      </c>
    </row>
    <row customHeight="1" ht="3">
      <c r="AE4" s="764">
        <v>3</v>
      </c>
    </row>
    <row customHeight="1" ht="2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5">
      <c r="A6" s="1172"/>
      <c r="B6" s="1172"/>
      <c r="C6" s="1172"/>
      <c r="D6" s="1166"/>
      <c r="E6" s="1641"/>
      <c r="F6" s="2255" t="str">
        <f>IF(org=0,"Не определено",org)</f>
        <v>ТМУП "ТТС"</v>
      </c>
      <c r="G6" s="2255"/>
      <c r="H6" s="2255"/>
      <c r="I6" s="2255"/>
      <c r="J6" s="2255"/>
      <c r="K6" s="2255"/>
      <c r="M6" s="588"/>
      <c r="AB6" s="1154"/>
      <c r="AE6" s="1637">
        <v>16</v>
      </c>
    </row>
    <row customHeight="1" ht="10.5">
      <c r="AE7" s="764">
        <v>10</v>
      </c>
    </row>
    <row customHeight="1" ht="10.5">
      <c r="A8" s="1057"/>
      <c r="B8" s="1057"/>
      <c r="C8" s="1057"/>
      <c r="F8" s="2107" t="s">
        <v>305</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2.75">
      <c r="A9" s="911"/>
      <c r="B9" s="911"/>
      <c r="C9" s="911"/>
      <c r="F9" s="2133" t="s">
        <v>89</v>
      </c>
      <c r="G9" s="2133" t="s">
        <v>968</v>
      </c>
      <c r="H9" s="2181" t="s">
        <v>969</v>
      </c>
      <c r="I9" s="2133" t="s">
        <v>970</v>
      </c>
      <c r="J9" s="2133" t="s">
        <v>971</v>
      </c>
      <c r="K9" s="2133" t="s">
        <v>972</v>
      </c>
      <c r="L9" s="2133" t="s">
        <v>973</v>
      </c>
      <c r="M9" s="2133" t="s">
        <v>974</v>
      </c>
      <c r="N9" s="2215" t="s">
        <v>975</v>
      </c>
      <c r="O9" s="2215"/>
      <c r="P9" s="2215"/>
      <c r="Q9" s="2405" t="s">
        <v>976</v>
      </c>
      <c r="R9" s="2406"/>
      <c r="S9" s="2406"/>
      <c r="T9" s="2407"/>
      <c r="U9" s="2405" t="s">
        <v>977</v>
      </c>
      <c r="V9" s="2406"/>
      <c r="W9" s="2406"/>
      <c r="X9" s="2407"/>
      <c r="Y9" s="2107" t="s">
        <v>978</v>
      </c>
      <c r="Z9" s="2108"/>
      <c r="AA9" s="2108"/>
      <c r="AB9" s="2109"/>
      <c r="AE9" s="764">
        <v>41</v>
      </c>
    </row>
    <row customHeight="1" ht="42.75">
      <c r="A10" s="911"/>
      <c r="B10" s="911"/>
      <c r="C10" s="911"/>
      <c r="F10" s="2181"/>
      <c r="G10" s="2181"/>
      <c r="H10" s="2238"/>
      <c r="I10" s="2181"/>
      <c r="J10" s="2181"/>
      <c r="K10" s="2181"/>
      <c r="L10" s="2181"/>
      <c r="M10" s="2181"/>
      <c r="N10" s="909" t="s">
        <v>979</v>
      </c>
      <c r="O10" s="909" t="s">
        <v>980</v>
      </c>
      <c r="P10" s="910" t="s">
        <v>981</v>
      </c>
      <c r="Q10" s="921" t="s">
        <v>90</v>
      </c>
      <c r="R10" s="921" t="s">
        <v>982</v>
      </c>
      <c r="S10" s="921" t="s">
        <v>983</v>
      </c>
      <c r="T10" s="922" t="s">
        <v>984</v>
      </c>
      <c r="U10" s="921" t="s">
        <v>90</v>
      </c>
      <c r="V10" s="921" t="s">
        <v>985</v>
      </c>
      <c r="W10" s="921" t="s">
        <v>983</v>
      </c>
      <c r="X10" s="922" t="s">
        <v>984</v>
      </c>
      <c r="Y10" s="307" t="s">
        <v>986</v>
      </c>
      <c r="Z10" s="2107" t="s">
        <v>89</v>
      </c>
      <c r="AA10" s="2109"/>
      <c r="AB10" s="1055" t="s">
        <v>987</v>
      </c>
      <c r="AE10" s="764">
        <v>41</v>
      </c>
    </row>
    <row s="1648" customFormat="1" customHeight="1" ht="5.25" hidden="1">
      <c r="A11" s="1058"/>
      <c r="B11" s="1058"/>
      <c r="C11" s="1058"/>
      <c r="E11" s="1056"/>
      <c r="F11" s="2412" t="s">
        <v>381</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83</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EC9B4-5EC2-5497-0526-0.4D6C141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ТМУП "ТТС"</v>
      </c>
      <c r="G6" s="2182"/>
      <c r="H6" s="2182"/>
      <c r="I6" s="2182"/>
      <c r="J6" s="2182"/>
      <c r="K6" s="2182"/>
      <c r="L6" s="1142"/>
      <c r="M6" s="1142"/>
      <c r="BG6" s="764">
        <v>10</v>
      </c>
    </row>
    <row customHeight="1" ht="11.25">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305</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990</v>
      </c>
      <c r="G9" s="2415" t="s">
        <v>991</v>
      </c>
      <c r="H9" s="2416"/>
      <c r="I9" s="2133" t="s">
        <v>992</v>
      </c>
      <c r="J9" s="2133"/>
      <c r="K9" s="2133" t="s">
        <v>993</v>
      </c>
      <c r="L9" s="2133"/>
      <c r="M9" s="2133"/>
      <c r="N9" s="2133"/>
      <c r="O9" s="2133"/>
      <c r="P9" s="2133"/>
      <c r="Q9" s="2133"/>
      <c r="R9" s="2133"/>
      <c r="S9" s="2133"/>
      <c r="T9" s="2133"/>
      <c r="U9" s="2133"/>
      <c r="V9" s="2133"/>
      <c r="W9" s="2133"/>
      <c r="X9" s="2133"/>
      <c r="Y9" s="2133"/>
      <c r="Z9" s="2198" t="s">
        <v>994</v>
      </c>
      <c r="AA9" s="2199"/>
      <c r="AB9" s="2133" t="s">
        <v>995</v>
      </c>
      <c r="AC9" s="2133"/>
      <c r="AD9" s="2133"/>
      <c r="AE9" s="2133"/>
      <c r="AF9" s="2181" t="s">
        <v>996</v>
      </c>
      <c r="AG9" s="2133" t="s">
        <v>997</v>
      </c>
      <c r="AH9" s="2133"/>
      <c r="AI9" s="2181" t="s">
        <v>998</v>
      </c>
      <c r="AJ9" s="2133" t="s">
        <v>999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5">
      <c r="A10" s="911"/>
      <c r="B10" s="911"/>
      <c r="C10" s="911"/>
      <c r="E10" s="918"/>
      <c r="F10" s="2414"/>
      <c r="G10" s="2417"/>
      <c r="H10" s="2418"/>
      <c r="I10" s="2133"/>
      <c r="J10" s="2133"/>
      <c r="K10" s="2133" t="s">
        <v>1000</v>
      </c>
      <c r="L10" s="2107" t="s">
        <v>1001</v>
      </c>
      <c r="M10" s="2109"/>
      <c r="N10" s="2133" t="s">
        <v>1002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5">
      <c r="A11" s="1135"/>
      <c r="B11" s="1135"/>
      <c r="C11" s="1135"/>
      <c r="D11" s="1134"/>
      <c r="E11" s="1136"/>
      <c r="F11" s="2414"/>
      <c r="G11" s="2417"/>
      <c r="H11" s="2418"/>
      <c r="I11" s="2133"/>
      <c r="J11" s="2133"/>
      <c r="K11" s="2133"/>
      <c r="L11" s="2181" t="s">
        <v>1003</v>
      </c>
      <c r="M11" s="2181" t="s">
        <v>1004</v>
      </c>
      <c r="N11" s="2133" t="s">
        <v>1005</v>
      </c>
      <c r="O11" s="2133"/>
      <c r="P11" s="2424" t="s">
        <v>986</v>
      </c>
      <c r="Q11" s="2424" t="s">
        <v>1006</v>
      </c>
      <c r="R11" s="2424" t="s">
        <v>1007</v>
      </c>
      <c r="S11" s="2424" t="s">
        <v>1008</v>
      </c>
      <c r="T11" s="2424"/>
      <c r="U11" s="2424"/>
      <c r="V11" s="2424"/>
      <c r="W11" s="2424"/>
      <c r="X11" s="2424"/>
      <c r="Y11" s="2424"/>
      <c r="Z11" s="2200"/>
      <c r="AA11" s="2201"/>
      <c r="AB11" s="2133" t="s">
        <v>1009</v>
      </c>
      <c r="AC11" s="2133"/>
      <c r="AD11" s="2107" t="s">
        <v>1010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6">
      <c r="A12" s="911"/>
      <c r="B12" s="911"/>
      <c r="C12" s="911"/>
      <c r="E12" s="914"/>
      <c r="F12" s="2414"/>
      <c r="G12" s="2419"/>
      <c r="H12" s="2420"/>
      <c r="I12" s="1159" t="s">
        <v>90</v>
      </c>
      <c r="J12" s="1159" t="s">
        <v>1011</v>
      </c>
      <c r="K12" s="2133"/>
      <c r="L12" s="2238"/>
      <c r="M12" s="2238"/>
      <c r="N12" s="2133"/>
      <c r="O12" s="2133"/>
      <c r="P12" s="2424"/>
      <c r="Q12" s="2424"/>
      <c r="R12" s="2424"/>
      <c r="S12" s="1140" t="s">
        <v>87</v>
      </c>
      <c r="T12" s="1140" t="s">
        <v>88</v>
      </c>
      <c r="U12" s="1140" t="s">
        <v>86</v>
      </c>
      <c r="V12" s="1140" t="s">
        <v>1012</v>
      </c>
      <c r="W12" s="1140" t="s">
        <v>86</v>
      </c>
      <c r="X12" s="1140" t="s">
        <v>1013</v>
      </c>
      <c r="Y12" s="1140" t="s">
        <v>1014</v>
      </c>
      <c r="Z12" s="2206"/>
      <c r="AA12" s="2207"/>
      <c r="AB12" s="1147" t="s">
        <v>1015</v>
      </c>
      <c r="AC12" s="1147" t="s">
        <v>1016</v>
      </c>
      <c r="AD12" s="1147" t="s">
        <v>1015</v>
      </c>
      <c r="AE12" s="1147" t="s">
        <v>1016</v>
      </c>
      <c r="AF12" s="2238"/>
      <c r="AG12" s="1160" t="s">
        <v>1017</v>
      </c>
      <c r="AH12" s="1160" t="s">
        <v>1018</v>
      </c>
      <c r="AI12" s="2238"/>
      <c r="AJ12" s="1160" t="s">
        <v>1017</v>
      </c>
      <c r="AK12" s="1160" t="s">
        <v>1018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0.7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83</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533B-F71E-1D2E-2025-0.817A675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ТМУП "ТТС"</v>
      </c>
      <c r="G6" s="2182"/>
      <c r="H6" s="2182"/>
      <c r="I6" s="2182"/>
      <c r="J6" s="2182"/>
      <c r="W6" s="1161">
        <v>10</v>
      </c>
    </row>
    <row customHeight="1" ht="11.25">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5">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305</v>
      </c>
      <c r="G9" s="2426"/>
      <c r="H9" s="2426"/>
      <c r="I9" s="2426"/>
      <c r="J9" s="2426"/>
      <c r="K9" s="1246"/>
      <c r="L9" s="1163"/>
      <c r="M9" s="1163"/>
      <c r="N9" s="1163"/>
      <c r="O9" s="1163"/>
      <c r="P9" s="1163"/>
      <c r="Q9" s="1163"/>
      <c r="R9" s="1163"/>
      <c r="S9" s="1163"/>
      <c r="T9" s="1163"/>
      <c r="U9" s="1163"/>
      <c r="V9" s="1163"/>
      <c r="W9" s="1161">
        <v>10</v>
      </c>
    </row>
    <row customHeight="1" ht="25.5">
      <c r="E10" s="1163"/>
      <c r="F10" s="2429" t="s">
        <v>89</v>
      </c>
      <c r="G10" s="2434" t="s">
        <v>1020</v>
      </c>
      <c r="H10" s="2432" t="s">
        <v>1021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1022</v>
      </c>
      <c r="I12" s="1238"/>
      <c r="J12" s="1232"/>
      <c r="K12" s="1240"/>
      <c r="W12" s="1161">
        <v>10</v>
      </c>
    </row>
    <row customHeight="1" ht="10.5" hidden="1">
      <c r="F13" s="1232">
        <v>1</v>
      </c>
      <c r="G13" s="1232">
        <v>2</v>
      </c>
      <c r="H13" s="1232">
        <v>3</v>
      </c>
      <c r="I13" s="1232">
        <v>4</v>
      </c>
      <c r="J13" s="1232">
        <v>5</v>
      </c>
      <c r="K13" s="1240"/>
      <c r="W13" s="1161">
        <v>0</v>
      </c>
    </row>
    <row customHeight="1" ht="11.25">
      <c r="F14" s="1231" t="s">
        <v>1023</v>
      </c>
      <c r="G14" s="2427" t="s">
        <v>1024</v>
      </c>
      <c r="H14" s="2427"/>
      <c r="I14" s="2427"/>
      <c r="J14" s="2427"/>
      <c r="K14" s="1240"/>
      <c r="W14" s="1161">
        <v>11</v>
      </c>
    </row>
    <row customHeight="1" ht="11.25">
      <c r="F15" s="1236">
        <v>1</v>
      </c>
      <c r="G15" s="696" t="s">
        <v>1025</v>
      </c>
      <c r="H15" s="1242">
        <f>SUM(I15:J15)</f>
        <v>0</v>
      </c>
      <c r="I15" s="1242">
        <f>SUM(I16:I27)</f>
        <v>0</v>
      </c>
      <c r="J15" s="1231"/>
      <c r="K15" s="1240"/>
      <c r="W15" s="1161">
        <v>11</v>
      </c>
    </row>
    <row customHeight="1" ht="24">
      <c r="F16" s="1236" t="s">
        <v>1026</v>
      </c>
      <c r="G16" s="1243" t="s">
        <v>1027</v>
      </c>
      <c r="H16" s="1242">
        <f>SUM(I16:J16)</f>
        <v>0</v>
      </c>
      <c r="I16" s="1241"/>
      <c r="J16" s="1231"/>
      <c r="K16" s="1240"/>
      <c r="W16" s="1161">
        <v>23</v>
      </c>
    </row>
    <row customHeight="1" ht="24">
      <c r="F17" s="1236" t="s">
        <v>1028</v>
      </c>
      <c r="G17" s="1243" t="s">
        <v>1029</v>
      </c>
      <c r="H17" s="1242">
        <f>SUM(I17:J17)</f>
        <v>0</v>
      </c>
      <c r="I17" s="1241"/>
      <c r="J17" s="1231"/>
      <c r="K17" s="1240"/>
      <c r="W17" s="1161">
        <v>23</v>
      </c>
    </row>
    <row customHeight="1" ht="36">
      <c r="F18" s="1236" t="s">
        <v>1030</v>
      </c>
      <c r="G18" s="1243" t="s">
        <v>1031</v>
      </c>
      <c r="H18" s="1242">
        <f>SUM(I18:J18)</f>
        <v>0</v>
      </c>
      <c r="I18" s="1241"/>
      <c r="J18" s="1231"/>
      <c r="K18" s="1240"/>
      <c r="W18" s="1161">
        <v>34</v>
      </c>
    </row>
    <row customHeight="1" ht="36">
      <c r="F19" s="1236" t="s">
        <v>1032</v>
      </c>
      <c r="G19" s="1243" t="s">
        <v>1033</v>
      </c>
      <c r="H19" s="1242">
        <f>SUM(I19:J19)</f>
        <v>0</v>
      </c>
      <c r="I19" s="1241"/>
      <c r="J19" s="1231"/>
      <c r="K19" s="1240"/>
      <c r="W19" s="1161">
        <v>34</v>
      </c>
    </row>
    <row customHeight="1" ht="48">
      <c r="F20" s="1236" t="s">
        <v>1034</v>
      </c>
      <c r="G20" s="1243" t="s">
        <v>1035</v>
      </c>
      <c r="H20" s="1242">
        <f>SUM(I20:J20)</f>
        <v>0</v>
      </c>
      <c r="I20" s="1241"/>
      <c r="J20" s="1231"/>
      <c r="K20" s="1240"/>
      <c r="W20" s="1161">
        <v>46</v>
      </c>
    </row>
    <row customHeight="1" ht="36">
      <c r="F21" s="1236" t="s">
        <v>1036</v>
      </c>
      <c r="G21" s="1243" t="s">
        <v>1037</v>
      </c>
      <c r="H21" s="1242">
        <f>SUM(I21:J21)</f>
        <v>0</v>
      </c>
      <c r="I21" s="1241"/>
      <c r="J21" s="1231"/>
      <c r="K21" s="1240"/>
      <c r="W21" s="1161">
        <v>34</v>
      </c>
    </row>
    <row customHeight="1" ht="36">
      <c r="F22" s="1236" t="s">
        <v>1038</v>
      </c>
      <c r="G22" s="1243" t="s">
        <v>1039</v>
      </c>
      <c r="H22" s="1242">
        <f>SUM(I22:J22)</f>
        <v>0</v>
      </c>
      <c r="I22" s="1241"/>
      <c r="J22" s="1231"/>
      <c r="K22" s="1240"/>
      <c r="W22" s="1161">
        <v>34</v>
      </c>
    </row>
    <row customHeight="1" ht="24">
      <c r="F23" s="1236" t="s">
        <v>1040</v>
      </c>
      <c r="G23" s="1243" t="s">
        <v>1041</v>
      </c>
      <c r="H23" s="1242">
        <f>SUM(I23:J23)</f>
        <v>0</v>
      </c>
      <c r="I23" s="1241"/>
      <c r="J23" s="1231"/>
      <c r="K23" s="1240"/>
      <c r="W23" s="1161">
        <v>23</v>
      </c>
    </row>
    <row customHeight="1" ht="24">
      <c r="F24" s="1236" t="s">
        <v>1042</v>
      </c>
      <c r="G24" s="1243" t="s">
        <v>1043</v>
      </c>
      <c r="H24" s="1242">
        <f>SUM(I24:J24)</f>
        <v>0</v>
      </c>
      <c r="I24" s="1241"/>
      <c r="J24" s="1231"/>
      <c r="K24" s="1240"/>
      <c r="W24" s="1161">
        <v>23</v>
      </c>
    </row>
    <row customHeight="1" ht="36">
      <c r="F25" s="1236" t="s">
        <v>1044</v>
      </c>
      <c r="G25" s="1243" t="s">
        <v>1045</v>
      </c>
      <c r="H25" s="1242">
        <f>SUM(I25:J25)</f>
        <v>0</v>
      </c>
      <c r="I25" s="1241"/>
      <c r="J25" s="1231"/>
      <c r="K25" s="1240"/>
      <c r="W25" s="1161">
        <v>34</v>
      </c>
    </row>
    <row customHeight="1" ht="36">
      <c r="F26" s="1236" t="s">
        <v>1046</v>
      </c>
      <c r="G26" s="1243" t="s">
        <v>1047</v>
      </c>
      <c r="H26" s="1242">
        <f>SUM(I26:J26)</f>
        <v>0</v>
      </c>
      <c r="I26" s="1241"/>
      <c r="J26" s="1231"/>
      <c r="K26" s="1240"/>
      <c r="W26" s="1161">
        <v>34</v>
      </c>
    </row>
    <row customHeight="1" ht="11.25">
      <c r="F27" s="1236" t="s">
        <v>1048</v>
      </c>
      <c r="G27" s="1243" t="s">
        <v>1049</v>
      </c>
      <c r="H27" s="1242">
        <f>SUM(I27:J27)</f>
        <v>0</v>
      </c>
      <c r="I27" s="1241"/>
      <c r="J27" s="1231"/>
      <c r="K27" s="1240"/>
      <c r="W27" s="1161">
        <v>11</v>
      </c>
    </row>
    <row customHeight="1" ht="11.25">
      <c r="F28" s="1236">
        <v>2</v>
      </c>
      <c r="G28" s="696" t="s">
        <v>1050</v>
      </c>
      <c r="H28" s="1242">
        <f>SUM(I28:J28)</f>
        <v>0</v>
      </c>
      <c r="I28" s="1242">
        <f>SUM(I29:I31)</f>
        <v>0</v>
      </c>
      <c r="J28" s="1231"/>
      <c r="K28" s="1240"/>
      <c r="W28" s="1161">
        <v>11</v>
      </c>
    </row>
    <row customHeight="1" ht="11.25">
      <c r="F29" s="1236" t="s">
        <v>713</v>
      </c>
      <c r="G29" s="1243" t="s">
        <v>1051</v>
      </c>
      <c r="H29" s="1242">
        <f>SUM(I29:J29)</f>
        <v>0</v>
      </c>
      <c r="I29" s="1241"/>
      <c r="J29" s="1231"/>
      <c r="K29" s="1240"/>
      <c r="W29" s="1161">
        <v>11</v>
      </c>
    </row>
    <row customHeight="1" ht="11.25">
      <c r="F30" s="1236" t="s">
        <v>312</v>
      </c>
      <c r="G30" s="1243" t="s">
        <v>1052</v>
      </c>
      <c r="H30" s="1242">
        <f>SUM(I30:J30)</f>
        <v>0</v>
      </c>
      <c r="I30" s="1241"/>
      <c r="J30" s="1231"/>
      <c r="K30" s="1240"/>
      <c r="W30" s="1161">
        <v>11</v>
      </c>
    </row>
    <row customHeight="1" ht="11.25">
      <c r="F31" s="1236" t="s">
        <v>315</v>
      </c>
      <c r="G31" s="1243" t="s">
        <v>1053</v>
      </c>
      <c r="H31" s="1242">
        <f>SUM(I31:J31)</f>
        <v>0</v>
      </c>
      <c r="I31" s="1241"/>
      <c r="J31" s="1231"/>
      <c r="K31" s="1240"/>
      <c r="W31" s="1161">
        <v>11</v>
      </c>
    </row>
    <row customHeight="1" ht="11.25">
      <c r="F32" s="1236">
        <v>3</v>
      </c>
      <c r="G32" s="696" t="s">
        <v>1054</v>
      </c>
      <c r="H32" s="1242">
        <f>SUM(I32:J32)</f>
        <v>0</v>
      </c>
      <c r="I32" s="1242">
        <f>SUM(I33:I34)</f>
        <v>0</v>
      </c>
      <c r="J32" s="1231"/>
      <c r="K32" s="1240"/>
      <c r="W32" s="1161">
        <v>11</v>
      </c>
    </row>
    <row customHeight="1" ht="48">
      <c r="F33" s="1236" t="s">
        <v>329</v>
      </c>
      <c r="G33" s="1243" t="s">
        <v>1055</v>
      </c>
      <c r="H33" s="1242">
        <f>SUM(I33:J33)</f>
        <v>0</v>
      </c>
      <c r="I33" s="1241"/>
      <c r="J33" s="1231"/>
      <c r="K33" s="1240"/>
      <c r="W33" s="1161">
        <v>46</v>
      </c>
    </row>
    <row customHeight="1" ht="11.25">
      <c r="F34" s="1236" t="s">
        <v>337</v>
      </c>
      <c r="G34" s="1243" t="s">
        <v>1056</v>
      </c>
      <c r="H34" s="1242">
        <f>SUM(I34:J34)</f>
        <v>0</v>
      </c>
      <c r="I34" s="1241"/>
      <c r="J34" s="1231"/>
      <c r="K34" s="1240"/>
      <c r="W34" s="1161">
        <v>11</v>
      </c>
    </row>
    <row customHeight="1" ht="11.25">
      <c r="F35" s="1236">
        <v>4</v>
      </c>
      <c r="G35" s="696" t="s">
        <v>1057</v>
      </c>
      <c r="H35" s="1242">
        <f>SUM(I35:J35)</f>
        <v>0</v>
      </c>
      <c r="I35" s="1241"/>
      <c r="J35" s="1231"/>
      <c r="K35" s="1240"/>
      <c r="W35" s="1161">
        <v>11</v>
      </c>
    </row>
    <row customHeight="1" ht="11.25">
      <c r="F36" s="1236"/>
      <c r="G36" s="699" t="s">
        <v>1058</v>
      </c>
      <c r="H36" s="1242">
        <f>SUM(I36:J36)</f>
        <v>0</v>
      </c>
      <c r="I36" s="1242">
        <f>SUM(I15,I28,I32,I35)</f>
        <v>0</v>
      </c>
      <c r="J36" s="1231"/>
      <c r="K36" s="1240"/>
      <c r="W36" s="1161">
        <v>11</v>
      </c>
    </row>
    <row customHeight="1" ht="29.25">
      <c r="F37" s="1237" t="s">
        <v>1059</v>
      </c>
      <c r="G37" s="2428" t="s">
        <v>1060</v>
      </c>
      <c r="H37" s="2428"/>
      <c r="I37" s="2428"/>
      <c r="J37" s="2428"/>
      <c r="K37" s="1240"/>
      <c r="W37" s="1161">
        <v>28</v>
      </c>
    </row>
    <row customHeight="1" ht="24">
      <c r="F38" s="1236" t="s">
        <v>110</v>
      </c>
      <c r="G38" s="696" t="s">
        <v>1061</v>
      </c>
      <c r="H38" s="1242">
        <f>SUM(I38:J38)</f>
        <v>0</v>
      </c>
      <c r="I38" s="1242">
        <f>SUM(I39,I44,I47)</f>
        <v>0</v>
      </c>
      <c r="J38" s="1231"/>
      <c r="K38" s="1240"/>
      <c r="W38" s="1161">
        <v>23</v>
      </c>
    </row>
    <row customHeight="1" ht="11.25">
      <c r="F39" s="1236" t="s">
        <v>1026</v>
      </c>
      <c r="G39" s="1243" t="s">
        <v>1025</v>
      </c>
      <c r="H39" s="1242">
        <f>SUM(I39:J39)</f>
        <v>0</v>
      </c>
      <c r="I39" s="1242">
        <f>SUM(I40:I43)</f>
        <v>0</v>
      </c>
      <c r="J39" s="1231"/>
      <c r="K39" s="1240"/>
      <c r="W39" s="1161">
        <v>11</v>
      </c>
    </row>
    <row customHeight="1" ht="24">
      <c r="F40" s="1236" t="s">
        <v>1062</v>
      </c>
      <c r="G40" s="1244" t="s">
        <v>1063</v>
      </c>
      <c r="H40" s="1242">
        <f>SUM(I40:J40)</f>
        <v>0</v>
      </c>
      <c r="I40" s="1241"/>
      <c r="J40" s="1231"/>
      <c r="K40" s="1240"/>
      <c r="W40" s="1161">
        <v>23</v>
      </c>
    </row>
    <row customHeight="1" ht="11.25">
      <c r="F41" s="1236" t="s">
        <v>1064</v>
      </c>
      <c r="G41" s="1244" t="s">
        <v>1065</v>
      </c>
      <c r="H41" s="1242">
        <f>SUM(I41:J41)</f>
        <v>0</v>
      </c>
      <c r="I41" s="1241"/>
      <c r="J41" s="1231"/>
      <c r="K41" s="1240"/>
      <c r="W41" s="1161">
        <v>11</v>
      </c>
    </row>
    <row customHeight="1" ht="11.25">
      <c r="F42" s="1236" t="s">
        <v>1066</v>
      </c>
      <c r="G42" s="1244" t="s">
        <v>1067</v>
      </c>
      <c r="H42" s="1242">
        <f>SUM(I42:J42)</f>
        <v>0</v>
      </c>
      <c r="I42" s="1241"/>
      <c r="J42" s="1231"/>
      <c r="K42" s="1240"/>
      <c r="W42" s="1161">
        <v>11</v>
      </c>
    </row>
    <row customHeight="1" ht="36">
      <c r="F43" s="1236" t="s">
        <v>1068</v>
      </c>
      <c r="G43" s="1244" t="s">
        <v>1069</v>
      </c>
      <c r="H43" s="1242">
        <f>SUM(I43:J43)</f>
        <v>0</v>
      </c>
      <c r="I43" s="1241"/>
      <c r="J43" s="1231"/>
      <c r="K43" s="1240"/>
      <c r="W43" s="1161">
        <v>34</v>
      </c>
    </row>
    <row customHeight="1" ht="11.25">
      <c r="F44" s="1236" t="s">
        <v>1028</v>
      </c>
      <c r="G44" s="1243" t="s">
        <v>1054</v>
      </c>
      <c r="H44" s="1242">
        <f>SUM(I44:J44)</f>
        <v>0</v>
      </c>
      <c r="I44" s="1242">
        <f>SUM(I45:I46)</f>
        <v>0</v>
      </c>
      <c r="J44" s="1231"/>
      <c r="K44" s="1240"/>
      <c r="W44" s="1161">
        <v>11</v>
      </c>
    </row>
    <row customHeight="1" ht="48">
      <c r="F45" s="1236" t="s">
        <v>1070</v>
      </c>
      <c r="G45" s="1244" t="s">
        <v>1055</v>
      </c>
      <c r="H45" s="1242">
        <f>SUM(I45:J45)</f>
        <v>0</v>
      </c>
      <c r="I45" s="1241"/>
      <c r="J45" s="1231"/>
      <c r="K45" s="1240"/>
      <c r="W45" s="1161">
        <v>46</v>
      </c>
    </row>
    <row customHeight="1" ht="11.25">
      <c r="F46" s="1236" t="s">
        <v>1071</v>
      </c>
      <c r="G46" s="1244" t="s">
        <v>1056</v>
      </c>
      <c r="H46" s="1242">
        <f>SUM(I46:J46)</f>
        <v>0</v>
      </c>
      <c r="I46" s="1241"/>
      <c r="J46" s="1231"/>
      <c r="K46" s="1240"/>
      <c r="W46" s="1161">
        <v>11</v>
      </c>
    </row>
    <row customHeight="1" ht="11.25">
      <c r="F47" s="1236" t="s">
        <v>1030</v>
      </c>
      <c r="G47" s="1243" t="s">
        <v>1072</v>
      </c>
      <c r="H47" s="1242">
        <f>SUM(I47:J47)</f>
        <v>0</v>
      </c>
      <c r="I47" s="1241"/>
      <c r="J47" s="1231"/>
      <c r="K47" s="1240"/>
      <c r="W47" s="1161">
        <v>11</v>
      </c>
    </row>
    <row customHeight="1" ht="24">
      <c r="F48" s="1236" t="s">
        <v>111</v>
      </c>
      <c r="G48" s="696" t="s">
        <v>1073</v>
      </c>
      <c r="H48" s="1242">
        <f>SUM(I48:J48)</f>
        <v>0</v>
      </c>
      <c r="I48" s="1242">
        <f>SUM(I49,I54,I57)</f>
        <v>0</v>
      </c>
      <c r="J48" s="1231"/>
      <c r="K48" s="1240"/>
      <c r="W48" s="1161">
        <v>23</v>
      </c>
    </row>
    <row customHeight="1" ht="11.25">
      <c r="F49" s="1236" t="s">
        <v>713</v>
      </c>
      <c r="G49" s="1243" t="s">
        <v>1025</v>
      </c>
      <c r="H49" s="1242">
        <f>SUM(I49:J49)</f>
        <v>0</v>
      </c>
      <c r="I49" s="1242">
        <f>SUM(I50:I53)</f>
        <v>0</v>
      </c>
      <c r="J49" s="1231"/>
      <c r="K49" s="1240"/>
      <c r="W49" s="1161">
        <v>11</v>
      </c>
    </row>
    <row customHeight="1" ht="24">
      <c r="F50" s="1236" t="s">
        <v>716</v>
      </c>
      <c r="G50" s="1244" t="s">
        <v>1063</v>
      </c>
      <c r="H50" s="1242">
        <f>SUM(I50:J50)</f>
        <v>0</v>
      </c>
      <c r="I50" s="1241"/>
      <c r="J50" s="1231"/>
      <c r="K50" s="1240"/>
      <c r="W50" s="1161">
        <v>23</v>
      </c>
    </row>
    <row customHeight="1" ht="11.25">
      <c r="F51" s="1236" t="s">
        <v>719</v>
      </c>
      <c r="G51" s="1244" t="s">
        <v>1065</v>
      </c>
      <c r="H51" s="1242">
        <f>SUM(I51:J51)</f>
        <v>0</v>
      </c>
      <c r="I51" s="1241"/>
      <c r="J51" s="1231"/>
      <c r="K51" s="1240"/>
      <c r="W51" s="1161">
        <v>11</v>
      </c>
    </row>
    <row customHeight="1" ht="11.25">
      <c r="F52" s="1236" t="s">
        <v>1074</v>
      </c>
      <c r="G52" s="1244" t="s">
        <v>1067</v>
      </c>
      <c r="H52" s="1242">
        <f>SUM(I52:J52)</f>
        <v>0</v>
      </c>
      <c r="I52" s="1241"/>
      <c r="J52" s="1231"/>
      <c r="K52" s="1240"/>
      <c r="W52" s="1161">
        <v>11</v>
      </c>
    </row>
    <row customHeight="1" ht="36">
      <c r="F53" s="1236" t="s">
        <v>1075</v>
      </c>
      <c r="G53" s="1244" t="s">
        <v>1069</v>
      </c>
      <c r="H53" s="1242">
        <f>SUM(I53:J53)</f>
        <v>0</v>
      </c>
      <c r="I53" s="1241"/>
      <c r="J53" s="1231"/>
      <c r="K53" s="1240"/>
      <c r="W53" s="1161">
        <v>34</v>
      </c>
    </row>
    <row customHeight="1" ht="11.25">
      <c r="F54" s="1236" t="s">
        <v>312</v>
      </c>
      <c r="G54" s="1243" t="s">
        <v>1054</v>
      </c>
      <c r="H54" s="1242">
        <f>SUM(I54:J54)</f>
        <v>0</v>
      </c>
      <c r="I54" s="1242">
        <f>SUM(I55:I56)</f>
        <v>0</v>
      </c>
      <c r="J54" s="1231"/>
      <c r="K54" s="1240"/>
      <c r="W54" s="1161">
        <v>11</v>
      </c>
    </row>
    <row customHeight="1" ht="48">
      <c r="F55" s="1236" t="s">
        <v>723</v>
      </c>
      <c r="G55" s="1244" t="s">
        <v>1055</v>
      </c>
      <c r="H55" s="1242">
        <f>SUM(I55:J55)</f>
        <v>0</v>
      </c>
      <c r="I55" s="1241"/>
      <c r="J55" s="1231"/>
      <c r="K55" s="1240"/>
      <c r="W55" s="1161">
        <v>46</v>
      </c>
    </row>
    <row customHeight="1" ht="11.25">
      <c r="F56" s="1236" t="s">
        <v>725</v>
      </c>
      <c r="G56" s="1244" t="s">
        <v>1056</v>
      </c>
      <c r="H56" s="1242">
        <f>SUM(I56:J56)</f>
        <v>0</v>
      </c>
      <c r="I56" s="1241"/>
      <c r="J56" s="1231"/>
      <c r="K56" s="1240"/>
      <c r="W56" s="1161">
        <v>11</v>
      </c>
    </row>
    <row customHeight="1" ht="11.25">
      <c r="F57" s="1236" t="s">
        <v>315</v>
      </c>
      <c r="G57" s="1243" t="s">
        <v>1072</v>
      </c>
      <c r="H57" s="1242">
        <f>SUM(I57:J57)</f>
        <v>0</v>
      </c>
      <c r="I57" s="1241"/>
      <c r="J57" s="1231"/>
      <c r="K57" s="1240"/>
      <c r="W57" s="1161">
        <v>11</v>
      </c>
    </row>
    <row customHeight="1" ht="11.25">
      <c r="F58" s="1236"/>
      <c r="G58" s="1245" t="s">
        <v>1058</v>
      </c>
      <c r="H58" s="1242">
        <f>SUM(I58:J58)</f>
        <v>0</v>
      </c>
      <c r="I58" s="1242">
        <f>SUM(I38,I48)</f>
        <v>0</v>
      </c>
      <c r="J58" s="1231"/>
      <c r="K58" s="1240"/>
      <c r="W58" s="1161">
        <v>11</v>
      </c>
    </row>
    <row customHeight="1" ht="10.5" hidden="1">
      <c r="A59" s="1172" t="s">
        <v>83</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1A3FF-225E-14BA-D014-0.2EBA78A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ТМУП "ТТС"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25">
      <c r="B10" s="940"/>
      <c r="F10" s="2435" t="s">
        <v>305</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89</v>
      </c>
      <c r="G11" s="2211" t="s">
        <v>1078</v>
      </c>
      <c r="H11" s="2443" t="s">
        <v>1079</v>
      </c>
      <c r="I11" s="2443" t="s">
        <v>1080</v>
      </c>
      <c r="J11" s="2444"/>
      <c r="K11" s="2444"/>
      <c r="L11" s="2444"/>
      <c r="M11" s="2444"/>
      <c r="N11" s="2444"/>
      <c r="O11" s="2215" t="s">
        <v>1081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1082</v>
      </c>
      <c r="P12" s="2215"/>
      <c r="Q12" s="2215"/>
      <c r="R12" s="2215"/>
      <c r="S12" s="2215" t="s">
        <v>1083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1084</v>
      </c>
      <c r="BU12" s="2393"/>
      <c r="BV12" s="2393"/>
      <c r="BW12" s="2439"/>
      <c r="BX12" s="2392" t="s">
        <v>1085</v>
      </c>
      <c r="BY12" s="2393"/>
      <c r="BZ12" s="2393"/>
      <c r="CA12" s="2439"/>
      <c r="CB12" s="2392" t="s">
        <v>1086</v>
      </c>
      <c r="CC12" s="2439"/>
      <c r="CD12" s="2392" t="s">
        <v>1087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1088</v>
      </c>
      <c r="CZ12" s="2393"/>
      <c r="DA12" s="2393"/>
      <c r="DB12" s="2393"/>
      <c r="DC12" s="2393"/>
      <c r="DD12" s="2439"/>
      <c r="DE12" s="2392" t="s">
        <v>1089</v>
      </c>
      <c r="DF12" s="2439"/>
      <c r="DG12" s="2392" t="s">
        <v>1087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5">
      <c r="D13" s="944"/>
      <c r="E13" s="943"/>
      <c r="F13" s="2211"/>
      <c r="G13" s="2211"/>
      <c r="H13" s="2443"/>
      <c r="I13" s="2443"/>
      <c r="J13" s="2444"/>
      <c r="K13" s="2444"/>
      <c r="L13" s="2444"/>
      <c r="M13" s="2444"/>
      <c r="N13" s="2444"/>
      <c r="O13" s="2215" t="s">
        <v>1090</v>
      </c>
      <c r="P13" s="2215"/>
      <c r="Q13" s="2215"/>
      <c r="R13" s="2215"/>
      <c r="S13" s="2342" t="s">
        <v>1091</v>
      </c>
      <c r="T13" s="2394"/>
      <c r="U13" s="2133" t="s">
        <v>1092</v>
      </c>
      <c r="V13" s="2133"/>
      <c r="W13" s="2133"/>
      <c r="X13" s="2133"/>
      <c r="Y13" s="2133" t="s">
        <v>1093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1094</v>
      </c>
      <c r="BU13" s="2394"/>
      <c r="BV13" s="2342" t="s">
        <v>1095</v>
      </c>
      <c r="BW13" s="2394"/>
      <c r="BX13" s="2342" t="s">
        <v>1096</v>
      </c>
      <c r="BY13" s="2394"/>
      <c r="BZ13" s="2342" t="s">
        <v>1097</v>
      </c>
      <c r="CA13" s="2394"/>
      <c r="CB13" s="2342" t="s">
        <v>1098</v>
      </c>
      <c r="CC13" s="2394"/>
      <c r="CD13" s="2342" t="s">
        <v>1099</v>
      </c>
      <c r="CE13" s="2394"/>
      <c r="CF13" s="2342" t="s">
        <v>1100</v>
      </c>
      <c r="CG13" s="2394"/>
      <c r="CH13" s="2392" t="s">
        <v>1101</v>
      </c>
      <c r="CI13" s="2393"/>
      <c r="CJ13" s="2393"/>
      <c r="CK13" s="2439"/>
      <c r="CL13" s="2442"/>
      <c r="CM13" s="2440"/>
      <c r="CN13" s="2440"/>
      <c r="CO13" s="2440"/>
      <c r="CP13" s="2440"/>
      <c r="CQ13" s="2440"/>
      <c r="CR13" s="2440"/>
      <c r="CS13" s="2440"/>
      <c r="CT13" s="2440"/>
      <c r="CU13" s="2440"/>
      <c r="CV13" s="2440"/>
      <c r="CW13" s="2440"/>
      <c r="CX13" s="2459"/>
      <c r="CY13" s="2342" t="s">
        <v>1102</v>
      </c>
      <c r="CZ13" s="2394"/>
      <c r="DA13" s="2342" t="s">
        <v>1103</v>
      </c>
      <c r="DB13" s="2394"/>
      <c r="DC13" s="2342" t="s">
        <v>1104</v>
      </c>
      <c r="DD13" s="2394"/>
      <c r="DE13" s="2342" t="s">
        <v>1105</v>
      </c>
      <c r="DF13" s="2394"/>
      <c r="DG13" s="2392" t="s">
        <v>1106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5">
      <c r="D14" s="944"/>
      <c r="E14" s="943"/>
      <c r="F14" s="2211"/>
      <c r="G14" s="2211"/>
      <c r="H14" s="2443"/>
      <c r="I14" s="2443"/>
      <c r="J14" s="2444"/>
      <c r="K14" s="2444"/>
      <c r="L14" s="2444"/>
      <c r="M14" s="2444"/>
      <c r="N14" s="2444"/>
      <c r="O14" s="2342" t="s">
        <v>1107</v>
      </c>
      <c r="P14" s="2394"/>
      <c r="Q14" s="2342" t="s">
        <v>1108</v>
      </c>
      <c r="R14" s="2394"/>
      <c r="S14" s="2343"/>
      <c r="T14" s="2219"/>
      <c r="U14" s="2342" t="s">
        <v>840</v>
      </c>
      <c r="V14" s="2394"/>
      <c r="W14" s="2342" t="s">
        <v>843</v>
      </c>
      <c r="X14" s="2394"/>
      <c r="Y14" s="2342" t="s">
        <v>840</v>
      </c>
      <c r="Z14" s="2394"/>
      <c r="AA14" s="2342" t="s">
        <v>850</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1109</v>
      </c>
      <c r="CI14" s="2394"/>
      <c r="CJ14" s="2342" t="s">
        <v>1110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1111</v>
      </c>
      <c r="DH14" s="2394"/>
      <c r="DI14" s="2342" t="s">
        <v>1112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5">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830</v>
      </c>
      <c r="P16" s="2439"/>
      <c r="Q16" s="2392" t="s">
        <v>832</v>
      </c>
      <c r="R16" s="2439"/>
      <c r="S16" s="2392" t="s">
        <v>836</v>
      </c>
      <c r="T16" s="2439"/>
      <c r="U16" s="2392" t="s">
        <v>841</v>
      </c>
      <c r="V16" s="2439"/>
      <c r="W16" s="2392" t="s">
        <v>844</v>
      </c>
      <c r="X16" s="2439"/>
      <c r="Y16" s="2392" t="s">
        <v>848</v>
      </c>
      <c r="Z16" s="2439"/>
      <c r="AA16" s="2392" t="s">
        <v>851</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563</v>
      </c>
      <c r="BU16" s="2439"/>
      <c r="BV16" s="2392" t="s">
        <v>563</v>
      </c>
      <c r="BW16" s="2439"/>
      <c r="BX16" s="2392" t="s">
        <v>563</v>
      </c>
      <c r="BY16" s="2439"/>
      <c r="BZ16" s="2392" t="s">
        <v>563</v>
      </c>
      <c r="CA16" s="2439"/>
      <c r="CB16" s="2392" t="s">
        <v>1113</v>
      </c>
      <c r="CC16" s="2439"/>
      <c r="CD16" s="2392" t="s">
        <v>563</v>
      </c>
      <c r="CE16" s="2439"/>
      <c r="CF16" s="2392" t="s">
        <v>1114</v>
      </c>
      <c r="CG16" s="2439"/>
      <c r="CH16" s="2392" t="s">
        <v>1115</v>
      </c>
      <c r="CI16" s="2439"/>
      <c r="CJ16" s="2392" t="s">
        <v>1115</v>
      </c>
      <c r="CK16" s="2439"/>
      <c r="CL16" s="2442"/>
      <c r="CM16" s="2440"/>
      <c r="CN16" s="2440"/>
      <c r="CO16" s="2440"/>
      <c r="CP16" s="2440"/>
      <c r="CQ16" s="2440"/>
      <c r="CR16" s="2440"/>
      <c r="CS16" s="2440"/>
      <c r="CT16" s="2440"/>
      <c r="CU16" s="2440"/>
      <c r="CV16" s="2440"/>
      <c r="CW16" s="2440"/>
      <c r="CX16" s="2459"/>
      <c r="CY16" s="2342" t="s">
        <v>563</v>
      </c>
      <c r="CZ16" s="2394"/>
      <c r="DA16" s="2342" t="s">
        <v>563</v>
      </c>
      <c r="DB16" s="2394"/>
      <c r="DC16" s="2342" t="s">
        <v>563</v>
      </c>
      <c r="DD16" s="2394"/>
      <c r="DE16" s="2392" t="s">
        <v>1113</v>
      </c>
      <c r="DF16" s="2439"/>
      <c r="DG16" s="2392" t="s">
        <v>1116</v>
      </c>
      <c r="DH16" s="2439"/>
      <c r="DI16" s="2392" t="s">
        <v>1116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1117</v>
      </c>
      <c r="P17" s="1197" t="s">
        <v>1118</v>
      </c>
      <c r="Q17" s="1197" t="s">
        <v>1117</v>
      </c>
      <c r="R17" s="1197" t="s">
        <v>1118</v>
      </c>
      <c r="S17" s="1197" t="s">
        <v>1117</v>
      </c>
      <c r="T17" s="1197" t="s">
        <v>1118</v>
      </c>
      <c r="U17" s="1197" t="s">
        <v>1117</v>
      </c>
      <c r="V17" s="1197" t="s">
        <v>1118</v>
      </c>
      <c r="W17" s="1197" t="s">
        <v>1117</v>
      </c>
      <c r="X17" s="1197" t="s">
        <v>1118</v>
      </c>
      <c r="Y17" s="1197" t="s">
        <v>1117</v>
      </c>
      <c r="Z17" s="1197" t="s">
        <v>1118</v>
      </c>
      <c r="AA17" s="1197" t="s">
        <v>1117</v>
      </c>
      <c r="AB17" s="1197" t="s">
        <v>1118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1117</v>
      </c>
      <c r="BU17" s="1197" t="s">
        <v>1118</v>
      </c>
      <c r="BV17" s="1197" t="s">
        <v>1117</v>
      </c>
      <c r="BW17" s="1197" t="s">
        <v>1118</v>
      </c>
      <c r="BX17" s="1197" t="s">
        <v>1117</v>
      </c>
      <c r="BY17" s="1197" t="s">
        <v>1118</v>
      </c>
      <c r="BZ17" s="1197" t="s">
        <v>1117</v>
      </c>
      <c r="CA17" s="1197" t="s">
        <v>1118</v>
      </c>
      <c r="CB17" s="1197" t="s">
        <v>1117</v>
      </c>
      <c r="CC17" s="1197" t="s">
        <v>1118</v>
      </c>
      <c r="CD17" s="1197" t="s">
        <v>1117</v>
      </c>
      <c r="CE17" s="1197" t="s">
        <v>1118</v>
      </c>
      <c r="CF17" s="1197" t="s">
        <v>1117</v>
      </c>
      <c r="CG17" s="1197" t="s">
        <v>1118</v>
      </c>
      <c r="CH17" s="1197" t="s">
        <v>1117</v>
      </c>
      <c r="CI17" s="1197" t="s">
        <v>1118</v>
      </c>
      <c r="CJ17" s="1197" t="s">
        <v>1117</v>
      </c>
      <c r="CK17" s="1197" t="s">
        <v>1118</v>
      </c>
      <c r="CL17" s="2442"/>
      <c r="CM17" s="2440"/>
      <c r="CN17" s="2440"/>
      <c r="CO17" s="2440"/>
      <c r="CP17" s="2440"/>
      <c r="CQ17" s="2440"/>
      <c r="CR17" s="2440"/>
      <c r="CS17" s="2440"/>
      <c r="CT17" s="2440"/>
      <c r="CU17" s="2440"/>
      <c r="CV17" s="2440"/>
      <c r="CW17" s="2440"/>
      <c r="CX17" s="2459"/>
      <c r="CY17" s="1197" t="s">
        <v>1117</v>
      </c>
      <c r="CZ17" s="1197" t="s">
        <v>1118</v>
      </c>
      <c r="DA17" s="1197" t="s">
        <v>1117</v>
      </c>
      <c r="DB17" s="1197" t="s">
        <v>1118</v>
      </c>
      <c r="DC17" s="1197" t="s">
        <v>1117</v>
      </c>
      <c r="DD17" s="1197" t="s">
        <v>1118</v>
      </c>
      <c r="DE17" s="1197" t="s">
        <v>1117</v>
      </c>
      <c r="DF17" s="1197" t="s">
        <v>1118</v>
      </c>
      <c r="DG17" s="1197" t="s">
        <v>1117</v>
      </c>
      <c r="DH17" s="1197" t="s">
        <v>1118</v>
      </c>
      <c r="DI17" s="1197" t="s">
        <v>1117</v>
      </c>
      <c r="DJ17" s="1197" t="s">
        <v>1118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381</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83</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3DC29-AE84-5F01-DB71-0.B80549D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450</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ТМУП "ТТС"</v>
      </c>
      <c r="E6" s="2182"/>
      <c r="F6" s="2182"/>
      <c r="G6" s="2182"/>
      <c r="H6" s="2182"/>
      <c r="I6" s="543"/>
      <c r="S6" s="511">
        <v>15</v>
      </c>
    </row>
    <row s="1641" customFormat="1" customHeight="1" ht="15.75">
      <c r="A7" s="765"/>
      <c r="C7" s="182"/>
      <c r="D7" s="682"/>
      <c r="E7" s="682"/>
      <c r="F7" s="682"/>
      <c r="G7" s="682"/>
      <c r="H7" s="758"/>
      <c r="I7" s="543"/>
      <c r="R7" s="681"/>
      <c r="S7" s="764">
        <v>15</v>
      </c>
    </row>
    <row customHeight="1" ht="0.75">
      <c r="C8" s="182"/>
      <c r="D8" s="515"/>
      <c r="E8" s="515"/>
      <c r="F8" s="515"/>
      <c r="G8" s="515"/>
      <c r="H8" s="543" t="s">
        <v>118</v>
      </c>
      <c r="S8" s="511">
        <v>1</v>
      </c>
    </row>
    <row customHeight="1" ht="15.75">
      <c r="C9" s="182"/>
      <c r="D9" s="717"/>
      <c r="E9" s="2373" t="s">
        <v>106</v>
      </c>
      <c r="F9" s="2374"/>
      <c r="G9" s="822" t="str">
        <f>IF(G8="","",INDEX(DIFFERENTIATION_UNMERGE_VD,MATCH(G8,DIFFERENTIATION_ID_DIFF,0)))</f>
        <v/>
      </c>
      <c r="H9" s="822">
        <f>IF(H8="","",INDEX(DIFFERENTIATION_UNMERGE_VD,MATCH(H8,DIFFERENTIATION_ID_DIFF,0)))</f>
        <v>0</v>
      </c>
      <c r="I9" s="2133" t="s">
        <v>306</v>
      </c>
      <c r="S9" s="511">
        <v>15</v>
      </c>
    </row>
    <row s="1641" customFormat="1" customHeight="1" ht="15.75">
      <c r="A10" s="765"/>
      <c r="C10" s="182"/>
      <c r="D10" s="717"/>
      <c r="E10" s="2373" t="s">
        <v>569</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570</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305</v>
      </c>
      <c r="E12" s="2376"/>
      <c r="F12" s="2376"/>
      <c r="G12" s="893"/>
      <c r="H12" s="893"/>
      <c r="I12" s="2133"/>
      <c r="R12" s="681"/>
      <c r="S12" s="764">
        <v>15</v>
      </c>
    </row>
    <row customHeight="1" ht="36">
      <c r="C13" s="182"/>
      <c r="D13" s="767" t="s">
        <v>89</v>
      </c>
      <c r="E13" s="766" t="s">
        <v>307</v>
      </c>
      <c r="F13" s="766" t="s">
        <v>571</v>
      </c>
      <c r="G13" s="814" t="s">
        <v>308</v>
      </c>
      <c r="H13" s="760" t="s">
        <v>308</v>
      </c>
      <c r="I13" s="2133"/>
      <c r="S13" s="511">
        <v>34</v>
      </c>
    </row>
    <row customHeight="1" ht="15" hidden="1">
      <c r="C14" s="182"/>
      <c r="D14" s="599" t="s">
        <v>110</v>
      </c>
      <c r="E14" s="599" t="s">
        <v>111</v>
      </c>
      <c r="F14" s="599" t="s">
        <v>91</v>
      </c>
      <c r="G14" s="665" t="str">
        <f>G1&amp;".1"</f>
        <v>.1</v>
      </c>
      <c r="H14" s="665" t="str">
        <f>H1&amp;".1"</f>
        <v>4.1</v>
      </c>
      <c r="I14" s="295"/>
      <c r="S14" s="511">
        <v>0</v>
      </c>
    </row>
    <row customHeight="1" ht="15.75">
      <c r="A15" s="511"/>
      <c r="C15" s="532"/>
      <c r="D15" s="527">
        <v>1</v>
      </c>
      <c r="E15" s="1936" t="str">
        <f>TP_P_A</f>
        <v>Количество поданных заявок</v>
      </c>
      <c r="F15" s="527" t="s">
        <v>1119</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1119</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8">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1119</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311</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1120</v>
      </c>
      <c r="E20" s="694"/>
      <c r="F20" s="515"/>
      <c r="G20" s="515"/>
      <c r="H20" s="515"/>
      <c r="I20" s="1769"/>
      <c r="S20" s="511">
        <v>0</v>
      </c>
    </row>
    <row customHeight="1" ht="29.25">
      <c r="C21" s="457"/>
      <c r="D21" s="545" t="s">
        <v>318</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1121</v>
      </c>
      <c r="F22" s="578"/>
      <c r="G22" s="578"/>
      <c r="H22" s="578"/>
      <c r="I22" s="2177"/>
      <c r="R22" s="511"/>
      <c r="S22" s="511">
        <v>15</v>
      </c>
    </row>
    <row customHeight="1" ht="22.5" hidden="1">
      <c r="A23" s="455" t="s">
        <v>83</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3991D-0EB9-ADF5-F28F-0.1AF4ED0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ТМУП "ТТС"</v>
      </c>
      <c r="E6" s="2464"/>
      <c r="F6" s="2464"/>
      <c r="G6" s="2465"/>
      <c r="I6" s="506"/>
      <c r="J6" s="506"/>
      <c r="Q6" s="764">
        <v>18</v>
      </c>
    </row>
    <row customHeight="1" ht="15">
      <c r="C7" s="102"/>
      <c r="D7" s="90"/>
      <c r="E7" s="101"/>
      <c r="F7" s="758"/>
      <c r="G7" s="199"/>
      <c r="Q7" s="89">
        <v>14</v>
      </c>
    </row>
    <row s="1641" customFormat="1" customHeight="1" ht="0.75">
      <c r="A8" s="1675"/>
      <c r="B8" s="1166"/>
      <c r="C8" s="382"/>
      <c r="D8" s="369"/>
      <c r="E8" s="395"/>
      <c r="F8" s="758"/>
      <c r="G8" s="199"/>
      <c r="I8" s="1630"/>
      <c r="J8" s="1630"/>
      <c r="Q8" s="1637">
        <v>1</v>
      </c>
    </row>
    <row customHeight="1" ht="15">
      <c r="C9" s="102"/>
      <c r="D9" s="2215" t="s">
        <v>305</v>
      </c>
      <c r="E9" s="2215"/>
      <c r="F9" s="2215"/>
      <c r="G9" s="2395" t="s">
        <v>306</v>
      </c>
      <c r="Q9" s="89">
        <v>14</v>
      </c>
    </row>
    <row customHeight="1" ht="24">
      <c r="C10" s="102"/>
      <c r="D10" s="111" t="s">
        <v>89</v>
      </c>
      <c r="E10" s="114" t="s">
        <v>307</v>
      </c>
      <c r="F10" s="114" t="s">
        <v>395</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311</v>
      </c>
      <c r="G12" s="157"/>
      <c r="Q12" s="89">
        <v>62</v>
      </c>
    </row>
    <row customHeight="1" ht="24">
      <c r="A13" s="198"/>
      <c r="C13" s="102"/>
      <c r="D13" s="153" t="s">
        <v>1026</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311</v>
      </c>
      <c r="G13" s="157"/>
      <c r="Q13" s="89">
        <v>23</v>
      </c>
    </row>
    <row customHeight="1" ht="15">
      <c r="A14" s="198"/>
      <c r="C14" s="102"/>
      <c r="D14" s="153" t="s">
        <v>1062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1122</v>
      </c>
      <c r="F15" s="207"/>
      <c r="G15" s="2177"/>
      <c r="Q15" s="89">
        <v>15</v>
      </c>
    </row>
    <row customHeight="1" ht="15">
      <c r="A16" s="198"/>
      <c r="C16" s="102"/>
      <c r="D16" s="153" t="s">
        <v>1028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311</v>
      </c>
      <c r="G16" s="343"/>
      <c r="Q16" s="89">
        <v>14</v>
      </c>
    </row>
    <row customHeight="1" ht="15">
      <c r="A17" s="198"/>
      <c r="C17" s="102"/>
      <c r="D17" s="153" t="s">
        <v>1070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1.75">
      <c r="A18" s="349"/>
      <c r="B18" s="152"/>
      <c r="C18" s="313"/>
      <c r="D18" s="353"/>
      <c r="E18" s="355" t="s">
        <v>1123</v>
      </c>
      <c r="F18" s="344"/>
      <c r="G18" s="2177"/>
      <c r="I18" s="356"/>
      <c r="J18" s="356"/>
      <c r="Q18" s="348">
        <v>21</v>
      </c>
    </row>
    <row s="1641" customFormat="1" customHeight="1" ht="256.5" hidden="1">
      <c r="A19" s="349"/>
      <c r="B19" s="423"/>
      <c r="C19" s="382"/>
      <c r="D19" s="890" t="s">
        <v>1030</v>
      </c>
      <c r="E19" s="889" t="s">
        <v>1124</v>
      </c>
      <c r="F19" s="391"/>
      <c r="G19" s="343" t="s">
        <v>1125</v>
      </c>
      <c r="I19" s="506"/>
      <c r="J19" s="506"/>
      <c r="Q19" s="764">
        <v>0</v>
      </c>
    </row>
    <row s="1641" customFormat="1" customHeight="1" ht="15">
      <c r="A20" s="349"/>
      <c r="B20" s="152"/>
      <c r="C20" s="313"/>
      <c r="D20" s="891">
        <v>2</v>
      </c>
      <c r="E20" s="336" t="s">
        <v>1126</v>
      </c>
      <c r="F20" s="204" t="s">
        <v>311</v>
      </c>
      <c r="G20" s="343"/>
      <c r="I20" s="356"/>
      <c r="J20" s="356"/>
      <c r="Q20" s="348">
        <v>14</v>
      </c>
    </row>
    <row s="1641" customFormat="1" customHeight="1" ht="18.75" hidden="1">
      <c r="A21" s="349"/>
      <c r="B21" s="152"/>
      <c r="C21" s="313"/>
      <c r="D21" s="339" t="s">
        <v>641</v>
      </c>
      <c r="E21" s="338"/>
      <c r="F21" s="337"/>
      <c r="G21" s="347"/>
      <c r="H21" s="340"/>
      <c r="I21" s="356"/>
      <c r="J21" s="356"/>
      <c r="Q21" s="348">
        <v>0</v>
      </c>
    </row>
    <row customHeight="1" ht="15.75">
      <c r="A22" s="198"/>
      <c r="C22" s="102"/>
      <c r="D22" s="115"/>
      <c r="E22" s="209" t="s">
        <v>327</v>
      </c>
      <c r="F22" s="344"/>
      <c r="G22" s="345"/>
      <c r="Q22" s="89">
        <v>15</v>
      </c>
    </row>
    <row s="1641" customFormat="1" customHeight="1" ht="22.5" hidden="1">
      <c r="A23" s="349"/>
      <c r="B23" s="1166"/>
      <c r="C23" s="382"/>
      <c r="D23" s="1679" t="s">
        <v>111</v>
      </c>
      <c r="E23" s="203" t="s">
        <v>1127</v>
      </c>
      <c r="F23" s="1676" t="s">
        <v>311</v>
      </c>
      <c r="G23" s="351"/>
      <c r="I23" s="1630"/>
      <c r="J23" s="1630"/>
      <c r="Q23" s="1637">
        <v>0</v>
      </c>
    </row>
    <row s="1641" customFormat="1" customHeight="1" ht="14.25" hidden="1">
      <c r="A24" s="349"/>
      <c r="B24" s="1166"/>
      <c r="C24" s="382"/>
      <c r="D24" s="1679" t="s">
        <v>713</v>
      </c>
      <c r="E24" s="1678" t="s">
        <v>1128</v>
      </c>
      <c r="F24" s="1676" t="s">
        <v>311</v>
      </c>
      <c r="G24" s="343"/>
      <c r="I24" s="1630"/>
      <c r="J24" s="1630"/>
      <c r="Q24" s="1637">
        <v>0</v>
      </c>
    </row>
    <row s="1641" customFormat="1" customHeight="1" ht="14.25" hidden="1">
      <c r="A25" s="349"/>
      <c r="B25" s="1166"/>
      <c r="C25" s="382"/>
      <c r="D25" s="1679" t="s">
        <v>716</v>
      </c>
      <c r="E25" s="201"/>
      <c r="F25" s="391"/>
      <c r="G25" s="2175" t="s">
        <v>1129</v>
      </c>
      <c r="I25" s="1630"/>
      <c r="J25" s="1630"/>
      <c r="Q25" s="1637">
        <v>0</v>
      </c>
    </row>
    <row s="1641" customFormat="1" customHeight="1" ht="22.5" hidden="1">
      <c r="A26" s="349"/>
      <c r="B26" s="1166"/>
      <c r="C26" s="382"/>
      <c r="D26" s="353"/>
      <c r="E26" s="355" t="s">
        <v>1130</v>
      </c>
      <c r="F26" s="344"/>
      <c r="G26" s="2177"/>
      <c r="I26" s="1630"/>
      <c r="J26" s="1630"/>
      <c r="Q26" s="1637">
        <v>0</v>
      </c>
    </row>
    <row customHeight="1" ht="3">
      <c r="Q27" s="89">
        <v>3</v>
      </c>
    </row>
    <row customHeight="1" ht="15">
      <c r="D28" s="342"/>
      <c r="E28" s="341"/>
      <c r="F28" s="321"/>
      <c r="G28" s="321"/>
      <c r="H28" s="321"/>
      <c r="I28" s="321"/>
      <c r="J28" s="321"/>
      <c r="K28" s="321"/>
      <c r="L28" s="321"/>
      <c r="M28" s="321"/>
      <c r="N28" s="321"/>
      <c r="O28" s="321"/>
      <c r="P28" s="321"/>
      <c r="Q28" s="89">
        <v>14</v>
      </c>
    </row>
    <row customHeight="1" ht="15">
      <c r="D29" s="342"/>
      <c r="E29" s="588"/>
      <c r="Q29" s="89">
        <v>14</v>
      </c>
    </row>
    <row customHeight="1" ht="15">
      <c r="Q30" s="89">
        <v>14</v>
      </c>
    </row>
    <row customHeight="1" ht="15">
      <c r="E31" s="764"/>
      <c r="Q31" s="89">
        <v>14</v>
      </c>
    </row>
    <row customHeight="1" ht="22.5" hidden="1">
      <c r="A32" s="107" t="s">
        <v>83</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A456-090B-9DA1-ECA9-0.581B54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450</v>
      </c>
      <c r="D2" s="1679"/>
      <c r="E2" s="205"/>
      <c r="F2" s="1676"/>
      <c r="G2" s="1676" t="s">
        <v>311</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450</v>
      </c>
      <c r="D4" s="1679"/>
      <c r="E4" s="211" t="s">
        <v>1131</v>
      </c>
      <c r="F4" s="1676"/>
      <c r="G4" s="263"/>
      <c r="H4" s="1676" t="s">
        <v>311</v>
      </c>
      <c r="K4" s="1630"/>
      <c r="L4" s="1630"/>
      <c r="M4" s="1637">
        <v>0</v>
      </c>
    </row>
    <row s="1641" customFormat="1" customHeight="1" ht="14.25" hidden="1">
      <c r="A5" s="1368"/>
      <c r="B5" s="1166"/>
      <c r="C5" s="350"/>
      <c r="K5" s="1630"/>
      <c r="L5" s="1630"/>
      <c r="M5" s="1637">
        <v>0</v>
      </c>
    </row>
    <row s="1641" customFormat="1" customHeight="1" ht="18.75" hidden="1">
      <c r="A6" s="1689"/>
      <c r="B6" s="1166"/>
      <c r="C6" s="1736" t="s">
        <v>450</v>
      </c>
      <c r="D6" s="1679"/>
      <c r="E6" s="212" t="s">
        <v>1132</v>
      </c>
      <c r="F6" s="1676"/>
      <c r="G6" s="263"/>
      <c r="H6" s="1676" t="s">
        <v>311</v>
      </c>
      <c r="K6" s="1630"/>
      <c r="L6" s="1630"/>
      <c r="M6" s="1637">
        <v>0</v>
      </c>
    </row>
    <row s="1641" customFormat="1" customHeight="1" ht="14.25" hidden="1">
      <c r="A7" s="1368"/>
      <c r="B7" s="1166"/>
      <c r="C7" s="350"/>
      <c r="K7" s="1630"/>
      <c r="L7" s="1630"/>
      <c r="M7" s="1637">
        <v>0</v>
      </c>
    </row>
    <row s="1641" customFormat="1" customHeight="1" ht="18.75" hidden="1">
      <c r="A8" s="1689"/>
      <c r="B8" s="1166"/>
      <c r="C8" s="1736" t="s">
        <v>450</v>
      </c>
      <c r="D8" s="1679"/>
      <c r="E8" s="212" t="s">
        <v>1133</v>
      </c>
      <c r="F8" s="1676"/>
      <c r="G8" s="263"/>
      <c r="H8" s="1676" t="s">
        <v>311</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450</v>
      </c>
      <c r="D10" s="1679"/>
      <c r="E10" s="212" t="s">
        <v>1134</v>
      </c>
      <c r="F10" s="1676"/>
      <c r="G10" s="1680"/>
      <c r="H10" s="1676" t="s">
        <v>311</v>
      </c>
      <c r="K10" s="1630"/>
      <c r="L10" s="1630" t="s">
        <v>1135</v>
      </c>
      <c r="M10" s="1637">
        <v>0</v>
      </c>
    </row>
    <row customHeight="1" ht="14.25" hidden="1">
      <c r="M11" s="89">
        <v>0</v>
      </c>
    </row>
    <row customHeight="1" ht="14.25" hidden="1">
      <c r="M12" s="89">
        <v>0</v>
      </c>
    </row>
    <row customHeight="1" ht="15">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5">
      <c r="A15" s="1368"/>
      <c r="B15" s="1166"/>
      <c r="C15" s="382"/>
      <c r="D15" s="2463" t="str">
        <f>IF(org=0,"Не определено",org)</f>
        <v>ТМУП "ТТС"</v>
      </c>
      <c r="E15" s="2464"/>
      <c r="F15" s="2464"/>
      <c r="G15" s="2464"/>
      <c r="H15" s="2465"/>
      <c r="J15" s="858"/>
      <c r="K15" s="1630"/>
      <c r="L15" s="1630"/>
      <c r="M15" s="1637">
        <v>14</v>
      </c>
    </row>
    <row customHeight="1" ht="15">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1.75">
      <c r="C18" s="102"/>
      <c r="D18" s="2215" t="s">
        <v>305</v>
      </c>
      <c r="E18" s="2215"/>
      <c r="F18" s="2215"/>
      <c r="G18" s="2215"/>
      <c r="H18" s="2215"/>
      <c r="I18" s="2395" t="s">
        <v>306</v>
      </c>
      <c r="M18" s="89">
        <v>21</v>
      </c>
    </row>
    <row customHeight="1" ht="21.75">
      <c r="C19" s="102"/>
      <c r="D19" s="111" t="s">
        <v>89</v>
      </c>
      <c r="E19" s="114" t="s">
        <v>307</v>
      </c>
      <c r="F19" s="114"/>
      <c r="G19" s="114" t="s">
        <v>308</v>
      </c>
      <c r="H19" s="114" t="s">
        <v>395</v>
      </c>
      <c r="I19" s="2395"/>
      <c r="M19" s="89">
        <v>21</v>
      </c>
    </row>
    <row customHeight="1" ht="12" hidden="1">
      <c r="C20" s="102"/>
      <c r="D20" s="93"/>
      <c r="E20" s="93"/>
      <c r="F20" s="93"/>
      <c r="G20" s="93"/>
      <c r="H20" s="93"/>
      <c r="I20" s="93"/>
      <c r="M20" s="89">
        <v>0</v>
      </c>
    </row>
    <row customHeight="1" ht="15">
      <c r="A21" s="1689"/>
      <c r="C21" s="102"/>
      <c r="D21" s="153">
        <v>1</v>
      </c>
      <c r="E21" s="2467" t="s">
        <v>1136</v>
      </c>
      <c r="F21" s="2467"/>
      <c r="G21" s="2467"/>
      <c r="H21" s="2467"/>
      <c r="I21" s="214"/>
      <c r="M21" s="89">
        <v>14</v>
      </c>
    </row>
    <row customHeight="1" ht="21">
      <c r="A22" s="1689"/>
      <c r="C22" s="102"/>
      <c r="D22" s="153" t="s">
        <v>1026</v>
      </c>
      <c r="E22" s="200" t="s">
        <v>1137</v>
      </c>
      <c r="F22" s="204"/>
      <c r="G22" s="1743"/>
      <c r="H22" s="204" t="s">
        <v>311</v>
      </c>
      <c r="I22" s="157" t="s">
        <v>1138</v>
      </c>
      <c r="M22" s="89">
        <v>20</v>
      </c>
    </row>
    <row customHeight="1" ht="60">
      <c r="A23" s="1689"/>
      <c r="C23" s="102"/>
      <c r="D23" s="153" t="s">
        <v>1028</v>
      </c>
      <c r="E23" s="200" t="s">
        <v>1139</v>
      </c>
      <c r="F23" s="204"/>
      <c r="G23" s="263"/>
      <c r="H23" s="219"/>
      <c r="I23" s="264" t="s">
        <v>1140</v>
      </c>
      <c r="M23" s="89">
        <v>57</v>
      </c>
    </row>
    <row customHeight="1" ht="15">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311</v>
      </c>
      <c r="H24" s="219"/>
      <c r="I24" s="265" t="s">
        <v>636</v>
      </c>
      <c r="M24" s="89">
        <v>14</v>
      </c>
    </row>
    <row customHeight="1" ht="48">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5">
      <c r="A26" s="1689"/>
      <c r="C26" s="102"/>
      <c r="D26" s="153" t="s">
        <v>329</v>
      </c>
      <c r="E26" s="205"/>
      <c r="F26" s="204"/>
      <c r="G26" s="204" t="s">
        <v>311</v>
      </c>
      <c r="H26" s="219"/>
      <c r="I26" s="2175" t="s">
        <v>1141</v>
      </c>
      <c r="M26" s="89">
        <v>14</v>
      </c>
    </row>
    <row customHeight="1" ht="15.75">
      <c r="A27" s="1689" t="s">
        <v>110</v>
      </c>
      <c r="C27" s="102"/>
      <c r="D27" s="115"/>
      <c r="E27" s="209" t="s">
        <v>327</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758</v>
      </c>
      <c r="E29" s="211" t="s">
        <v>1131</v>
      </c>
      <c r="F29" s="204"/>
      <c r="G29" s="263"/>
      <c r="H29" s="204" t="s">
        <v>311</v>
      </c>
      <c r="I29" s="2175" t="s">
        <v>1142</v>
      </c>
      <c r="M29" s="89">
        <v>20</v>
      </c>
    </row>
    <row customHeight="1" ht="15.75">
      <c r="A30" s="1689" t="s">
        <v>111</v>
      </c>
      <c r="C30" s="102"/>
      <c r="D30" s="115"/>
      <c r="E30" s="209" t="s">
        <v>327</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
      <c r="A32" s="1689"/>
      <c r="C32" s="102"/>
      <c r="D32" s="153" t="s">
        <v>318</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5">
      <c r="A33" s="1689"/>
      <c r="C33" s="102"/>
      <c r="D33" s="153" t="s">
        <v>1143</v>
      </c>
      <c r="E33" s="212" t="s">
        <v>1132</v>
      </c>
      <c r="F33" s="204"/>
      <c r="G33" s="263"/>
      <c r="H33" s="204" t="s">
        <v>311</v>
      </c>
      <c r="I33" s="2175" t="s">
        <v>1144</v>
      </c>
      <c r="M33" s="89">
        <v>14</v>
      </c>
    </row>
    <row customHeight="1" ht="15.75">
      <c r="A34" s="1689" t="s">
        <v>91</v>
      </c>
      <c r="C34" s="102"/>
      <c r="D34" s="115"/>
      <c r="E34" s="210" t="s">
        <v>327</v>
      </c>
      <c r="F34" s="206"/>
      <c r="G34" s="206"/>
      <c r="H34" s="207"/>
      <c r="I34" s="2177"/>
      <c r="M34" s="89">
        <v>15</v>
      </c>
    </row>
    <row customHeight="1" ht="25.5">
      <c r="A35" s="1689"/>
      <c r="C35" s="102"/>
      <c r="D35" s="153" t="s">
        <v>886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5">
      <c r="A36" s="1689"/>
      <c r="C36" s="102"/>
      <c r="D36" s="153" t="s">
        <v>1145</v>
      </c>
      <c r="E36" s="212" t="s">
        <v>1133</v>
      </c>
      <c r="F36" s="204"/>
      <c r="G36" s="263"/>
      <c r="H36" s="204" t="s">
        <v>311</v>
      </c>
      <c r="I36" s="2149" t="s">
        <v>1146</v>
      </c>
      <c r="M36" s="89">
        <v>14</v>
      </c>
    </row>
    <row customHeight="1" ht="15.75">
      <c r="A37" s="1689" t="s">
        <v>92</v>
      </c>
      <c r="C37" s="102"/>
      <c r="D37" s="115"/>
      <c r="E37" s="210" t="s">
        <v>327</v>
      </c>
      <c r="F37" s="206"/>
      <c r="G37" s="206"/>
      <c r="H37" s="207"/>
      <c r="I37" s="2149"/>
      <c r="M37" s="89">
        <v>15</v>
      </c>
    </row>
    <row customHeight="1" ht="27">
      <c r="A38" s="1689"/>
      <c r="C38" s="102"/>
      <c r="D38" s="153" t="s">
        <v>887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5">
      <c r="A39" s="1689"/>
      <c r="C39" s="102"/>
      <c r="D39" s="153" t="s">
        <v>888</v>
      </c>
      <c r="E39" s="212" t="s">
        <v>1134</v>
      </c>
      <c r="F39" s="204"/>
      <c r="G39" s="213"/>
      <c r="H39" s="204" t="s">
        <v>311</v>
      </c>
      <c r="I39" s="2175" t="s">
        <v>1147</v>
      </c>
      <c r="L39" s="161" t="s">
        <v>1135</v>
      </c>
      <c r="M39" s="89">
        <v>14</v>
      </c>
    </row>
    <row customHeight="1" ht="15.75">
      <c r="A40" s="1689" t="s">
        <v>112</v>
      </c>
      <c r="C40" s="102"/>
      <c r="D40" s="115"/>
      <c r="E40" s="210" t="s">
        <v>327</v>
      </c>
      <c r="F40" s="206"/>
      <c r="G40" s="206"/>
      <c r="H40" s="207"/>
      <c r="I40" s="2177"/>
      <c r="M40" s="89">
        <v>15</v>
      </c>
    </row>
    <row s="1829" customFormat="1" customHeight="1" ht="3">
      <c r="A41" s="1689"/>
      <c r="K41" s="202"/>
      <c r="L41" s="202"/>
      <c r="M41" s="146">
        <v>3</v>
      </c>
    </row>
    <row customHeight="1" ht="26.25">
      <c r="D42" s="1687" t="s">
        <v>808</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83</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75AA1-D2BC-7527-4FE7-0.1A42E872}" mc:Ignorable="x14ac xr xr2 xr3">
  <sheetPr>
    <tabColor theme="6" tint="0.4"/>
  </sheetPr>
  <dimension ref="A1:AH352"/>
  <sheetViews>
    <sheetView topLeftCell="A1" showGridLines="0" zoomScale="90" workbookViewId="0">
      <selection activeCell="L224" sqref="L224"/>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0039062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156</v>
      </c>
      <c r="B2" s="1786" t="s">
        <v>157</v>
      </c>
      <c r="C2" s="375"/>
      <c r="D2" s="350"/>
      <c r="E2" s="1037"/>
      <c r="F2" s="1037"/>
      <c r="G2" s="2433" t="str">
        <f>INDEX(PT_DIFFERENTIATION_NTAR,MATCH(B2,PT_DIFFERENTIATION_NTAR_ID,0))</f>
        <v/>
      </c>
      <c r="H2" s="1870"/>
      <c r="I2" s="1745"/>
      <c r="J2" s="1779"/>
      <c r="K2" s="1871"/>
      <c r="L2" s="1870" t="s">
        <v>311</v>
      </c>
      <c r="M2" s="1881"/>
      <c r="N2" s="340"/>
      <c r="O2" s="1630"/>
      <c r="P2" s="1630"/>
      <c r="AH2" s="1637">
        <v>0</v>
      </c>
    </row>
    <row s="1641" customFormat="1" customHeight="1" ht="18.75" hidden="1">
      <c r="A3" s="1786"/>
      <c r="B3" s="1786"/>
      <c r="C3" s="375" t="s">
        <v>1148</v>
      </c>
      <c r="D3" s="350"/>
      <c r="E3" s="1037"/>
      <c r="F3" s="1037"/>
      <c r="G3" s="2433"/>
      <c r="H3" s="1506"/>
      <c r="I3" s="657" t="s">
        <v>1149</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156</v>
      </c>
      <c r="B5" s="1786" t="s">
        <v>157</v>
      </c>
      <c r="C5" s="375"/>
      <c r="D5" s="350"/>
      <c r="E5" s="1037"/>
      <c r="F5" s="1037"/>
      <c r="G5" s="2433" t="str">
        <f>INDEX(PT_DIFFERENTIATION_NTAR,MATCH(B5,PT_DIFFERENTIATION_NTAR_ID,0))</f>
        <v/>
      </c>
      <c r="H5" s="1870"/>
      <c r="I5" s="1745"/>
      <c r="J5" s="1779"/>
      <c r="K5" s="1784"/>
      <c r="L5" s="1870" t="s">
        <v>311</v>
      </c>
      <c r="M5" s="1881"/>
      <c r="N5" s="340"/>
      <c r="O5" s="1630"/>
      <c r="P5" s="1630"/>
      <c r="AH5" s="1637">
        <v>0</v>
      </c>
    </row>
    <row s="1641" customFormat="1" customHeight="1" ht="18.75" hidden="1">
      <c r="A6" s="1786"/>
      <c r="B6" s="1786"/>
      <c r="C6" s="375" t="s">
        <v>1150</v>
      </c>
      <c r="D6" s="350"/>
      <c r="E6" s="1037"/>
      <c r="F6" s="1037"/>
      <c r="G6" s="2433"/>
      <c r="H6" s="1506"/>
      <c r="I6" s="657" t="s">
        <v>1149</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311</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311</v>
      </c>
      <c r="M10" s="1881"/>
      <c r="N10" s="340"/>
      <c r="O10" s="1630"/>
      <c r="P10" s="1630"/>
      <c r="AH10" s="1637">
        <v>0</v>
      </c>
    </row>
    <row customHeight="1" ht="14.25" hidden="1">
      <c r="AH11" s="380">
        <v>0</v>
      </c>
    </row>
    <row customHeight="1" ht="14.25" hidden="1">
      <c r="AH12" s="380">
        <v>0</v>
      </c>
    </row>
    <row customHeight="1" ht="6">
      <c r="D13" s="382"/>
      <c r="E13" s="369"/>
      <c r="F13" s="369"/>
      <c r="G13" s="369"/>
      <c r="H13" s="369"/>
      <c r="I13" s="369"/>
      <c r="J13" s="369"/>
      <c r="K13" s="369"/>
      <c r="L13" s="91"/>
      <c r="M13" s="91"/>
      <c r="AH13" s="380">
        <v>6</v>
      </c>
    </row>
    <row customHeight="1" ht="15">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45989</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1191</v>
      </c>
      <c r="H17" s="2257"/>
      <c r="I17" s="2257"/>
      <c r="J17" s="2257"/>
      <c r="K17" s="2257"/>
      <c r="L17" s="2257"/>
      <c r="M17" s="404"/>
      <c r="N17" s="332"/>
      <c r="AH17" s="380">
        <v>23</v>
      </c>
    </row>
    <row customHeight="1" ht="15">
      <c r="D18" s="382"/>
      <c r="E18" s="369"/>
      <c r="F18" s="395"/>
      <c r="G18" s="395"/>
      <c r="H18" s="395"/>
      <c r="I18" s="395"/>
      <c r="J18" s="395"/>
      <c r="K18" s="395"/>
      <c r="L18" s="758"/>
      <c r="M18" s="199"/>
      <c r="AH18" s="380">
        <v>14</v>
      </c>
    </row>
    <row customHeight="1" ht="21.75">
      <c r="D19" s="382"/>
      <c r="E19" s="2215" t="s">
        <v>305</v>
      </c>
      <c r="F19" s="2215"/>
      <c r="G19" s="2215"/>
      <c r="H19" s="2215"/>
      <c r="I19" s="2215"/>
      <c r="J19" s="2215"/>
      <c r="K19" s="2215"/>
      <c r="L19" s="2215"/>
      <c r="M19" s="2395" t="s">
        <v>306</v>
      </c>
      <c r="AH19" s="380">
        <v>21</v>
      </c>
    </row>
    <row customHeight="1" ht="21.75">
      <c r="D20" s="382"/>
      <c r="E20" s="2283" t="s">
        <v>89</v>
      </c>
      <c r="F20" s="2230" t="s">
        <v>123</v>
      </c>
      <c r="G20" s="2230" t="s">
        <v>124</v>
      </c>
      <c r="H20" s="2392" t="s">
        <v>1151</v>
      </c>
      <c r="I20" s="2393"/>
      <c r="J20" s="2439"/>
      <c r="K20" s="2230" t="s">
        <v>308</v>
      </c>
      <c r="L20" s="2230" t="s">
        <v>395</v>
      </c>
      <c r="M20" s="2395"/>
      <c r="AH20" s="380">
        <v>21</v>
      </c>
    </row>
    <row customHeight="1" ht="21.75">
      <c r="D21" s="382"/>
      <c r="E21" s="2285"/>
      <c r="F21" s="2231"/>
      <c r="G21" s="2231"/>
      <c r="H21" s="2224" t="s">
        <v>1152</v>
      </c>
      <c r="I21" s="2226"/>
      <c r="J21" s="114" t="s">
        <v>1153</v>
      </c>
      <c r="K21" s="2231"/>
      <c r="L21" s="2231"/>
      <c r="M21" s="2395"/>
      <c r="AH21" s="380">
        <v>21</v>
      </c>
    </row>
    <row customHeight="1" ht="12.75">
      <c r="D22" s="382"/>
      <c r="E22" s="287"/>
      <c r="F22" s="287"/>
      <c r="G22" s="287"/>
      <c r="H22" s="2473"/>
      <c r="I22" s="2473"/>
      <c r="J22" s="287"/>
      <c r="K22" s="287"/>
      <c r="L22" s="287"/>
      <c r="M22" s="287"/>
      <c r="AH22" s="380">
        <v>12</v>
      </c>
    </row>
    <row customHeight="1" ht="20.25">
      <c r="A23" s="1786"/>
      <c r="B23" s="1786"/>
      <c r="D23" s="382"/>
      <c r="E23" s="1872" t="s">
        <v>110</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311</v>
      </c>
      <c r="L23" s="2467"/>
      <c r="M23" s="1775"/>
      <c r="N23" s="340"/>
      <c r="AH23" s="380">
        <v>19</v>
      </c>
    </row>
    <row customHeight="1" ht="60.75" hidden="1">
      <c r="A24" s="1786" t="s">
        <v>156</v>
      </c>
      <c r="B24" s="1786" t="s">
        <v>157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311</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1148</v>
      </c>
      <c r="D25" s="2472"/>
      <c r="E25" s="2210"/>
      <c r="F25" s="2476"/>
      <c r="G25" s="2433"/>
      <c r="H25" s="1506"/>
      <c r="I25" s="657" t="s">
        <v>1149</v>
      </c>
      <c r="J25" s="577"/>
      <c r="K25" s="1506"/>
      <c r="L25" s="220"/>
      <c r="M25" s="2176"/>
      <c r="N25" s="340"/>
      <c r="O25" s="1630"/>
      <c r="P25" s="1630"/>
      <c r="AH25" s="1637">
        <v>0</v>
      </c>
    </row>
    <row customHeight="1" ht="0.75" hidden="1">
      <c r="A26" s="1786"/>
      <c r="B26" s="1786"/>
      <c r="C26" s="375" t="s">
        <v>1154</v>
      </c>
      <c r="D26" s="2472"/>
      <c r="E26" s="2210"/>
      <c r="F26" s="2389"/>
      <c r="G26" s="406"/>
      <c r="H26" s="1506"/>
      <c r="I26" s="401"/>
      <c r="J26" s="355"/>
      <c r="K26" s="1506"/>
      <c r="L26" s="207"/>
      <c r="M26" s="2176"/>
      <c r="N26" s="340"/>
      <c r="AH26" s="380">
        <v>0</v>
      </c>
    </row>
    <row s="1641" customFormat="1" customHeight="1" ht="45">
      <c r="A27" s="1786" t="s">
        <v>164</v>
      </c>
      <c r="B27" s="1786" t="s">
        <v>165</v>
      </c>
      <c r="C27" s="375"/>
      <c r="D27" s="2468"/>
      <c r="E27" s="2469"/>
      <c r="F27" s="247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3" t="str">
        <f>INDEX(PT_DIFFERENTIATION_NTAR,MATCH(B27,PT_DIFFERENTIATION_NTAR_ID,0))</f>
        <v>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27" s="1868"/>
      <c r="I27" s="1745" t="s">
        <v>1155</v>
      </c>
      <c r="J27" s="1779" t="s">
        <v>1156</v>
      </c>
      <c r="K27" s="1871" t="s">
        <v>1157</v>
      </c>
      <c r="L27" s="1868" t="s">
        <v>311</v>
      </c>
      <c r="M27" s="2176"/>
      <c r="N27" s="340"/>
      <c r="O27" s="1630"/>
      <c r="P27" s="1630"/>
      <c r="AH27" s="1637">
        <v>0</v>
      </c>
    </row>
    <row s="1641" customFormat="1" customHeight="1" ht="56.25">
      <c r="A28" s="1829"/>
      <c r="B28" s="1829"/>
      <c r="C28" s="1693"/>
      <c r="D28" s="350"/>
      <c r="E28" s="1037"/>
      <c r="F28" s="1037"/>
      <c r="G28" s="1037"/>
      <c r="H28" s="2277" t="s">
        <v>450</v>
      </c>
      <c r="I28" s="1745" t="s">
        <v>1158</v>
      </c>
      <c r="J28" s="1779" t="s">
        <v>1159</v>
      </c>
      <c r="K28" s="2311" t="s">
        <v>1157</v>
      </c>
      <c r="L28" s="2277" t="s">
        <v>311</v>
      </c>
      <c r="M28" s="2324"/>
      <c r="N28" s="624"/>
      <c r="O28" s="1630"/>
      <c r="P28" s="1630"/>
      <c r="Q28" s="1641"/>
      <c r="R28" s="1641"/>
      <c r="S28" s="1641"/>
      <c r="T28" s="1641"/>
      <c r="U28" s="1641"/>
      <c r="V28" s="1641"/>
      <c r="W28" s="1641"/>
      <c r="X28" s="1641"/>
      <c r="Y28" s="1641"/>
      <c r="Z28" s="1641"/>
      <c r="AA28" s="1641"/>
      <c r="AB28" s="1641"/>
      <c r="AC28" s="1641"/>
      <c r="AD28" s="1641"/>
      <c r="AE28" s="1641"/>
      <c r="AF28" s="1641"/>
      <c r="AG28" s="1641"/>
      <c r="AH28" s="1641">
        <v>0</v>
      </c>
    </row>
    <row s="1641" customFormat="1" customHeight="1" ht="56.25">
      <c r="A29" s="1829"/>
      <c r="B29" s="1829"/>
      <c r="C29" s="1693"/>
      <c r="D29" s="350"/>
      <c r="E29" s="1037"/>
      <c r="F29" s="1037"/>
      <c r="G29" s="1037"/>
      <c r="H29" s="2277" t="s">
        <v>450</v>
      </c>
      <c r="I29" s="1745" t="s">
        <v>1160</v>
      </c>
      <c r="J29" s="1779" t="s">
        <v>1161</v>
      </c>
      <c r="K29" s="2311" t="s">
        <v>1157</v>
      </c>
      <c r="L29" s="2277" t="s">
        <v>311</v>
      </c>
      <c r="M29" s="2324"/>
      <c r="N29" s="624"/>
      <c r="O29" s="1630"/>
      <c r="P29" s="1630"/>
      <c r="Q29" s="1641"/>
      <c r="R29" s="1641"/>
      <c r="S29" s="1641"/>
      <c r="T29" s="1641"/>
      <c r="U29" s="1641"/>
      <c r="V29" s="1641"/>
      <c r="W29" s="1641"/>
      <c r="X29" s="1641"/>
      <c r="Y29" s="1641"/>
      <c r="Z29" s="1641"/>
      <c r="AA29" s="1641"/>
      <c r="AB29" s="1641"/>
      <c r="AC29" s="1641"/>
      <c r="AD29" s="1641"/>
      <c r="AE29" s="1641"/>
      <c r="AF29" s="1641"/>
      <c r="AG29" s="1641"/>
      <c r="AH29" s="1641">
        <v>0</v>
      </c>
    </row>
    <row s="1641" customFormat="1" customHeight="1" ht="56.25">
      <c r="A30" s="1829"/>
      <c r="B30" s="1829"/>
      <c r="C30" s="1693"/>
      <c r="D30" s="350"/>
      <c r="E30" s="1037"/>
      <c r="F30" s="1037"/>
      <c r="G30" s="1037"/>
      <c r="H30" s="2277" t="s">
        <v>450</v>
      </c>
      <c r="I30" s="1745" t="s">
        <v>1162</v>
      </c>
      <c r="J30" s="1779" t="s">
        <v>1163</v>
      </c>
      <c r="K30" s="2311" t="s">
        <v>1157</v>
      </c>
      <c r="L30" s="2277" t="s">
        <v>311</v>
      </c>
      <c r="M30" s="2324"/>
      <c r="N30" s="624"/>
      <c r="O30" s="1630"/>
      <c r="P30" s="1630"/>
      <c r="Q30" s="1641"/>
      <c r="R30" s="1641"/>
      <c r="S30" s="1641"/>
      <c r="T30" s="1641"/>
      <c r="U30" s="1641"/>
      <c r="V30" s="1641"/>
      <c r="W30" s="1641"/>
      <c r="X30" s="1641"/>
      <c r="Y30" s="1641"/>
      <c r="Z30" s="1641"/>
      <c r="AA30" s="1641"/>
      <c r="AB30" s="1641"/>
      <c r="AC30" s="1641"/>
      <c r="AD30" s="1641"/>
      <c r="AE30" s="1641"/>
      <c r="AF30" s="1641"/>
      <c r="AG30" s="1641"/>
      <c r="AH30" s="1641">
        <v>0</v>
      </c>
    </row>
    <row s="1641" customFormat="1" customHeight="1" ht="56.25">
      <c r="A31" s="1829"/>
      <c r="B31" s="1829"/>
      <c r="C31" s="1693"/>
      <c r="D31" s="350"/>
      <c r="E31" s="1037"/>
      <c r="F31" s="1037"/>
      <c r="G31" s="1037"/>
      <c r="H31" s="2277" t="s">
        <v>450</v>
      </c>
      <c r="I31" s="1745" t="s">
        <v>1164</v>
      </c>
      <c r="J31" s="1779" t="s">
        <v>1165</v>
      </c>
      <c r="K31" s="2311" t="s">
        <v>1157</v>
      </c>
      <c r="L31" s="2277" t="s">
        <v>311</v>
      </c>
      <c r="M31" s="2324"/>
      <c r="N31" s="624"/>
      <c r="O31" s="1630"/>
      <c r="P31" s="1630"/>
      <c r="Q31" s="1641"/>
      <c r="R31" s="1641"/>
      <c r="S31" s="1641"/>
      <c r="T31" s="1641"/>
      <c r="U31" s="1641"/>
      <c r="V31" s="1641"/>
      <c r="W31" s="1641"/>
      <c r="X31" s="1641"/>
      <c r="Y31" s="1641"/>
      <c r="Z31" s="1641"/>
      <c r="AA31" s="1641"/>
      <c r="AB31" s="1641"/>
      <c r="AC31" s="1641"/>
      <c r="AD31" s="1641"/>
      <c r="AE31" s="1641"/>
      <c r="AF31" s="1641"/>
      <c r="AG31" s="1641"/>
      <c r="AH31" s="1641">
        <v>0</v>
      </c>
    </row>
    <row s="1641" customFormat="1" customHeight="1" ht="18.75">
      <c r="A32" s="1786"/>
      <c r="B32" s="1786"/>
      <c r="C32" s="375" t="s">
        <v>1148</v>
      </c>
      <c r="D32" s="2468"/>
      <c r="E32" s="2469"/>
      <c r="F32" s="2470"/>
      <c r="G32" s="2433"/>
      <c r="H32" s="1506"/>
      <c r="I32" s="657" t="s">
        <v>1149</v>
      </c>
      <c r="J32" s="577"/>
      <c r="K32" s="1506"/>
      <c r="L32" s="220"/>
      <c r="M32" s="2176"/>
      <c r="N32" s="340"/>
      <c r="O32" s="1630"/>
      <c r="P32" s="1630"/>
      <c r="AH32" s="1637">
        <v>0</v>
      </c>
    </row>
    <row s="1641" customFormat="1" customHeight="1" ht="0.75">
      <c r="A33" s="1786"/>
      <c r="B33" s="1786"/>
      <c r="C33" s="375" t="s">
        <v>1154</v>
      </c>
      <c r="D33" s="2468"/>
      <c r="E33" s="2210"/>
      <c r="F33" s="2389"/>
      <c r="G33" s="406"/>
      <c r="H33" s="1506"/>
      <c r="I33" s="657"/>
      <c r="J33" s="577"/>
      <c r="K33" s="1506"/>
      <c r="L33" s="220"/>
      <c r="M33" s="2176"/>
      <c r="N33" s="340"/>
      <c r="O33" s="1630"/>
      <c r="P33" s="1630"/>
      <c r="AH33" s="1637">
        <v>0</v>
      </c>
    </row>
    <row s="1641" customFormat="1" customHeight="1" ht="45" hidden="1">
      <c r="A34" s="1786" t="s">
        <v>174</v>
      </c>
      <c r="B34" s="1786" t="s">
        <v>175</v>
      </c>
      <c r="C34" s="375"/>
      <c r="D34" s="2468"/>
      <c r="E34" s="2210"/>
      <c r="F34" s="2389"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33" t="str">
        <f>INDEX(PT_DIFFERENTIATION_NTAR,MATCH(B34,PT_DIFFERENTIATION_NTAR_ID,0))</f>
        <v/>
      </c>
      <c r="H34" s="1868"/>
      <c r="I34" s="1745"/>
      <c r="J34" s="1779"/>
      <c r="K34" s="1871"/>
      <c r="L34" s="1868" t="s">
        <v>311</v>
      </c>
      <c r="M34" s="2176"/>
      <c r="N34" s="340"/>
      <c r="O34" s="1630"/>
      <c r="P34" s="1630"/>
      <c r="AH34" s="1637">
        <v>0</v>
      </c>
    </row>
    <row s="1641" customFormat="1" customHeight="1" ht="18.75" hidden="1">
      <c r="A35" s="1786"/>
      <c r="B35" s="1786"/>
      <c r="C35" s="375" t="s">
        <v>1148</v>
      </c>
      <c r="D35" s="2468"/>
      <c r="E35" s="2210"/>
      <c r="F35" s="2389"/>
      <c r="G35" s="2433"/>
      <c r="H35" s="1506"/>
      <c r="I35" s="657" t="s">
        <v>1149</v>
      </c>
      <c r="J35" s="577"/>
      <c r="K35" s="1506"/>
      <c r="L35" s="220"/>
      <c r="M35" s="2176"/>
      <c r="N35" s="340"/>
      <c r="O35" s="1630"/>
      <c r="P35" s="1630"/>
      <c r="AH35" s="1637">
        <v>0</v>
      </c>
    </row>
    <row s="1641" customFormat="1" customHeight="1" ht="0.75" hidden="1">
      <c r="A36" s="1786"/>
      <c r="B36" s="1786"/>
      <c r="C36" s="375" t="s">
        <v>1154</v>
      </c>
      <c r="D36" s="2468"/>
      <c r="E36" s="2210"/>
      <c r="F36" s="2389"/>
      <c r="G36" s="406"/>
      <c r="H36" s="1506"/>
      <c r="I36" s="657"/>
      <c r="J36" s="577"/>
      <c r="K36" s="1506"/>
      <c r="L36" s="220"/>
      <c r="M36" s="2176"/>
      <c r="N36" s="340"/>
      <c r="O36" s="1630"/>
      <c r="P36" s="1630"/>
      <c r="AH36" s="1637">
        <v>0</v>
      </c>
    </row>
    <row s="1641" customFormat="1" customHeight="1" ht="45" hidden="1">
      <c r="A37" s="1786" t="s">
        <v>180</v>
      </c>
      <c r="B37" s="1786" t="s">
        <v>181</v>
      </c>
      <c r="C37" s="375"/>
      <c r="D37" s="2468"/>
      <c r="E37" s="2210"/>
      <c r="F37" s="2389"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33" t="str">
        <f>INDEX(PT_DIFFERENTIATION_NTAR,MATCH(B37,PT_DIFFERENTIATION_NTAR_ID,0))</f>
        <v/>
      </c>
      <c r="H37" s="1868"/>
      <c r="I37" s="1745"/>
      <c r="J37" s="1779"/>
      <c r="K37" s="1871"/>
      <c r="L37" s="1868" t="s">
        <v>311</v>
      </c>
      <c r="M37" s="2176"/>
      <c r="N37" s="340"/>
      <c r="O37" s="1630"/>
      <c r="P37" s="1630"/>
      <c r="AH37" s="1637">
        <v>0</v>
      </c>
    </row>
    <row s="1641" customFormat="1" customHeight="1" ht="18.75" hidden="1">
      <c r="A38" s="1786"/>
      <c r="B38" s="1786"/>
      <c r="C38" s="375" t="s">
        <v>1148</v>
      </c>
      <c r="D38" s="2468"/>
      <c r="E38" s="2210"/>
      <c r="F38" s="2389"/>
      <c r="G38" s="2433"/>
      <c r="H38" s="1506"/>
      <c r="I38" s="657" t="s">
        <v>1149</v>
      </c>
      <c r="J38" s="577"/>
      <c r="K38" s="1506"/>
      <c r="L38" s="220"/>
      <c r="M38" s="2176"/>
      <c r="N38" s="340"/>
      <c r="O38" s="1630"/>
      <c r="P38" s="1630"/>
      <c r="AH38" s="1637">
        <v>0</v>
      </c>
    </row>
    <row s="1641" customFormat="1" customHeight="1" ht="0.75" hidden="1">
      <c r="A39" s="1786"/>
      <c r="B39" s="1786"/>
      <c r="C39" s="375" t="s">
        <v>1154</v>
      </c>
      <c r="D39" s="2468"/>
      <c r="E39" s="2210"/>
      <c r="F39" s="2389"/>
      <c r="G39" s="406"/>
      <c r="H39" s="1506"/>
      <c r="I39" s="657"/>
      <c r="J39" s="577"/>
      <c r="K39" s="1506"/>
      <c r="L39" s="220"/>
      <c r="M39" s="2176"/>
      <c r="N39" s="340"/>
      <c r="O39" s="1630"/>
      <c r="P39" s="1630"/>
      <c r="AH39" s="1637">
        <v>0</v>
      </c>
    </row>
    <row s="1641" customFormat="1" customHeight="1" ht="18.75" hidden="1">
      <c r="A40" s="1786" t="s">
        <v>186</v>
      </c>
      <c r="B40" s="1786" t="s">
        <v>187</v>
      </c>
      <c r="C40" s="375"/>
      <c r="D40" s="2468"/>
      <c r="E40" s="2210"/>
      <c r="F40" s="2389" t="str">
        <f>INDEX(PT_DIFFERENTIATION_VTAR,MATCH(A40,PT_DIFFERENTIATION_VTAR_ID,0))</f>
        <v>Тарифы на услуги по передаче тепловой энергии</v>
      </c>
      <c r="G40" s="2433" t="str">
        <f>INDEX(PT_DIFFERENTIATION_NTAR,MATCH(B40,PT_DIFFERENTIATION_NTAR_ID,0))</f>
        <v/>
      </c>
      <c r="H40" s="1868"/>
      <c r="I40" s="1745"/>
      <c r="J40" s="1779"/>
      <c r="K40" s="1871"/>
      <c r="L40" s="1868" t="s">
        <v>311</v>
      </c>
      <c r="M40" s="2176"/>
      <c r="N40" s="340"/>
      <c r="O40" s="1630"/>
      <c r="P40" s="1630"/>
      <c r="AH40" s="1637">
        <v>0</v>
      </c>
    </row>
    <row s="1641" customFormat="1" customHeight="1" ht="18.75" hidden="1">
      <c r="A41" s="1786"/>
      <c r="B41" s="1786"/>
      <c r="C41" s="375" t="s">
        <v>1148</v>
      </c>
      <c r="D41" s="2468"/>
      <c r="E41" s="2210"/>
      <c r="F41" s="2389"/>
      <c r="G41" s="2433"/>
      <c r="H41" s="1506"/>
      <c r="I41" s="657" t="s">
        <v>1149</v>
      </c>
      <c r="J41" s="577"/>
      <c r="K41" s="1506"/>
      <c r="L41" s="220"/>
      <c r="M41" s="2176"/>
      <c r="N41" s="340"/>
      <c r="O41" s="1630"/>
      <c r="P41" s="1630"/>
      <c r="AH41" s="1637">
        <v>0</v>
      </c>
    </row>
    <row s="1641" customFormat="1" customHeight="1" ht="0.75" hidden="1">
      <c r="A42" s="1786"/>
      <c r="B42" s="1786"/>
      <c r="C42" s="375" t="s">
        <v>1154</v>
      </c>
      <c r="D42" s="2468"/>
      <c r="E42" s="2210"/>
      <c r="F42" s="2389"/>
      <c r="G42" s="406"/>
      <c r="H42" s="1506"/>
      <c r="I42" s="657"/>
      <c r="J42" s="577"/>
      <c r="K42" s="1506"/>
      <c r="L42" s="220"/>
      <c r="M42" s="2176"/>
      <c r="N42" s="340"/>
      <c r="O42" s="1630"/>
      <c r="P42" s="1630"/>
      <c r="AH42" s="1637">
        <v>0</v>
      </c>
    </row>
    <row s="1641" customFormat="1" customHeight="1" ht="18.75" hidden="1">
      <c r="A43" s="1786" t="s">
        <v>192</v>
      </c>
      <c r="B43" s="1786" t="s">
        <v>193</v>
      </c>
      <c r="C43" s="375"/>
      <c r="D43" s="2468"/>
      <c r="E43" s="2210"/>
      <c r="F43" s="2389" t="str">
        <f>INDEX(PT_DIFFERENTIATION_VTAR,MATCH(A43,PT_DIFFERENTIATION_VTAR_ID,0))</f>
        <v>Тарифы на услуги по передаче теплоносителя</v>
      </c>
      <c r="G43" s="2433" t="str">
        <f>INDEX(PT_DIFFERENTIATION_NTAR,MATCH(B43,PT_DIFFERENTIATION_NTAR_ID,0))</f>
        <v/>
      </c>
      <c r="H43" s="1868"/>
      <c r="I43" s="1745"/>
      <c r="J43" s="1779"/>
      <c r="K43" s="1871"/>
      <c r="L43" s="1868" t="s">
        <v>311</v>
      </c>
      <c r="M43" s="2176"/>
      <c r="N43" s="340"/>
      <c r="O43" s="1630"/>
      <c r="P43" s="1630"/>
      <c r="AH43" s="1637">
        <v>0</v>
      </c>
    </row>
    <row s="1641" customFormat="1" customHeight="1" ht="18.75" hidden="1">
      <c r="A44" s="1786"/>
      <c r="B44" s="1786"/>
      <c r="C44" s="375" t="s">
        <v>1148</v>
      </c>
      <c r="D44" s="2468"/>
      <c r="E44" s="2210"/>
      <c r="F44" s="2389"/>
      <c r="G44" s="2433"/>
      <c r="H44" s="1506"/>
      <c r="I44" s="657" t="s">
        <v>1149</v>
      </c>
      <c r="J44" s="577"/>
      <c r="K44" s="1506"/>
      <c r="L44" s="220"/>
      <c r="M44" s="2176"/>
      <c r="N44" s="340"/>
      <c r="O44" s="1630"/>
      <c r="P44" s="1630"/>
      <c r="AH44" s="1637">
        <v>0</v>
      </c>
    </row>
    <row s="1641" customFormat="1" customHeight="1" ht="0.75" hidden="1">
      <c r="A45" s="1786"/>
      <c r="B45" s="1786"/>
      <c r="C45" s="375" t="s">
        <v>1154</v>
      </c>
      <c r="D45" s="2468"/>
      <c r="E45" s="2210"/>
      <c r="F45" s="2389"/>
      <c r="G45" s="406"/>
      <c r="H45" s="1506"/>
      <c r="I45" s="657"/>
      <c r="J45" s="577"/>
      <c r="K45" s="1506"/>
      <c r="L45" s="220"/>
      <c r="M45" s="2176"/>
      <c r="N45" s="340"/>
      <c r="O45" s="1630"/>
      <c r="P45" s="1630"/>
      <c r="AH45" s="1637">
        <v>0</v>
      </c>
    </row>
    <row s="1641" customFormat="1" customHeight="1" ht="18.75" hidden="1">
      <c r="A46" s="1786" t="s">
        <v>198</v>
      </c>
      <c r="B46" s="1786" t="s">
        <v>199</v>
      </c>
      <c r="C46" s="375"/>
      <c r="D46" s="2468"/>
      <c r="E46" s="2210"/>
      <c r="F46" s="2389" t="str">
        <f>INDEX(PT_DIFFERENTIATION_VTAR,MATCH(A46,PT_DIFFERENTIATION_VTAR_ID,0))</f>
        <v>Плата за услуги по поддержанию резервной тепловой мощности при отсутствии потребления тепловой энергии</v>
      </c>
      <c r="G46" s="2433" t="str">
        <f>INDEX(PT_DIFFERENTIATION_NTAR,MATCH(B46,PT_DIFFERENTIATION_NTAR_ID,0))</f>
        <v/>
      </c>
      <c r="H46" s="1868"/>
      <c r="I46" s="1745"/>
      <c r="J46" s="1779"/>
      <c r="K46" s="1871"/>
      <c r="L46" s="1868" t="s">
        <v>311</v>
      </c>
      <c r="M46" s="2176"/>
      <c r="N46" s="340"/>
      <c r="O46" s="1630"/>
      <c r="P46" s="1630"/>
      <c r="AH46" s="1637">
        <v>0</v>
      </c>
    </row>
    <row s="1641" customFormat="1" customHeight="1" ht="18.75" hidden="1">
      <c r="A47" s="1786"/>
      <c r="B47" s="1786"/>
      <c r="C47" s="375" t="s">
        <v>1148</v>
      </c>
      <c r="D47" s="2468"/>
      <c r="E47" s="2210"/>
      <c r="F47" s="2389"/>
      <c r="G47" s="2433"/>
      <c r="H47" s="1506"/>
      <c r="I47" s="657" t="s">
        <v>1149</v>
      </c>
      <c r="J47" s="577"/>
      <c r="K47" s="1506"/>
      <c r="L47" s="220"/>
      <c r="M47" s="2176"/>
      <c r="N47" s="340"/>
      <c r="O47" s="1630"/>
      <c r="P47" s="1630"/>
      <c r="AH47" s="1637">
        <v>0</v>
      </c>
    </row>
    <row s="1641" customFormat="1" customHeight="1" ht="0.75" hidden="1">
      <c r="A48" s="1786"/>
      <c r="B48" s="1786"/>
      <c r="C48" s="375" t="s">
        <v>1154</v>
      </c>
      <c r="D48" s="2468"/>
      <c r="E48" s="2210"/>
      <c r="F48" s="2389"/>
      <c r="G48" s="406"/>
      <c r="H48" s="1506"/>
      <c r="I48" s="657"/>
      <c r="J48" s="577"/>
      <c r="K48" s="1506"/>
      <c r="L48" s="220"/>
      <c r="M48" s="2176"/>
      <c r="N48" s="340"/>
      <c r="O48" s="1630"/>
      <c r="P48" s="1630"/>
      <c r="AH48" s="1637">
        <v>0</v>
      </c>
    </row>
    <row s="1641" customFormat="1" customHeight="1" ht="18.75" hidden="1">
      <c r="A49" s="1786" t="s">
        <v>204</v>
      </c>
      <c r="B49" s="1786" t="s">
        <v>205</v>
      </c>
      <c r="C49" s="375"/>
      <c r="D49" s="2468"/>
      <c r="E49" s="2210"/>
      <c r="F49" s="2389" t="str">
        <f>INDEX(PT_DIFFERENTIATION_VTAR,MATCH(A49,PT_DIFFERENTIATION_VTAR_ID,0))</f>
        <v>Плата за подключение (технологическое присоединение) к системе теплоснабжения</v>
      </c>
      <c r="G49" s="2433" t="str">
        <f>INDEX(PT_DIFFERENTIATION_NTAR,MATCH(B49,PT_DIFFERENTIATION_NTAR_ID,0))</f>
        <v/>
      </c>
      <c r="H49" s="1868"/>
      <c r="I49" s="1745"/>
      <c r="J49" s="1779"/>
      <c r="K49" s="1871"/>
      <c r="L49" s="1868" t="s">
        <v>311</v>
      </c>
      <c r="M49" s="2176"/>
      <c r="N49" s="340"/>
      <c r="O49" s="1630"/>
      <c r="P49" s="1630"/>
      <c r="AH49" s="1637">
        <v>0</v>
      </c>
    </row>
    <row s="1641" customFormat="1" customHeight="1" ht="18.75" hidden="1">
      <c r="A50" s="1786"/>
      <c r="B50" s="1786"/>
      <c r="C50" s="375" t="s">
        <v>1148</v>
      </c>
      <c r="D50" s="2468"/>
      <c r="E50" s="2210"/>
      <c r="F50" s="2389"/>
      <c r="G50" s="2433"/>
      <c r="H50" s="1506"/>
      <c r="I50" s="657" t="s">
        <v>1149</v>
      </c>
      <c r="J50" s="577"/>
      <c r="K50" s="1506"/>
      <c r="L50" s="220"/>
      <c r="M50" s="2176"/>
      <c r="N50" s="340"/>
      <c r="O50" s="1630"/>
      <c r="P50" s="1630"/>
      <c r="AH50" s="1637">
        <v>0</v>
      </c>
    </row>
    <row s="1641" customFormat="1" customHeight="1" ht="0.75" hidden="1">
      <c r="A51" s="1786"/>
      <c r="B51" s="1786"/>
      <c r="C51" s="375" t="s">
        <v>1154</v>
      </c>
      <c r="D51" s="2468"/>
      <c r="E51" s="2210"/>
      <c r="F51" s="2389"/>
      <c r="G51" s="406"/>
      <c r="H51" s="1506"/>
      <c r="I51" s="657"/>
      <c r="J51" s="577"/>
      <c r="K51" s="1506"/>
      <c r="L51" s="220"/>
      <c r="M51" s="2176"/>
      <c r="N51" s="340"/>
      <c r="O51" s="1630"/>
      <c r="P51" s="1630"/>
      <c r="AH51" s="1637">
        <v>0</v>
      </c>
    </row>
    <row s="1641" customFormat="1" customHeight="1" ht="18.75" hidden="1">
      <c r="A52" s="1786" t="s">
        <v>210</v>
      </c>
      <c r="B52" s="1786" t="s">
        <v>211</v>
      </c>
      <c r="C52" s="375"/>
      <c r="D52" s="2468"/>
      <c r="E52" s="2210"/>
      <c r="F52" s="2389" t="str">
        <f>INDEX(PT_DIFFERENTIATION_VTAR,MATCH(A52,PT_DIFFERENTIATION_VTAR_ID,0))</f>
        <v>Плата за подключение (технологическое присоединение) к системе теплоснабжения (индивидуальная)</v>
      </c>
      <c r="G52" s="2433" t="str">
        <f>INDEX(PT_DIFFERENTIATION_NTAR,MATCH(B52,PT_DIFFERENTIATION_NTAR_ID,0))</f>
        <v/>
      </c>
      <c r="H52" s="1995"/>
      <c r="I52" s="1745"/>
      <c r="J52" s="1779"/>
      <c r="K52" s="1871"/>
      <c r="L52" s="1995" t="s">
        <v>311</v>
      </c>
      <c r="M52" s="2176"/>
      <c r="N52" s="340"/>
      <c r="O52" s="1630"/>
      <c r="P52" s="1630"/>
      <c r="AH52" s="1637">
        <v>0</v>
      </c>
    </row>
    <row s="1641" customFormat="1" customHeight="1" ht="18.75" hidden="1">
      <c r="A53" s="1786"/>
      <c r="B53" s="1786"/>
      <c r="C53" s="375" t="s">
        <v>1148</v>
      </c>
      <c r="D53" s="2468"/>
      <c r="E53" s="2210"/>
      <c r="F53" s="2389"/>
      <c r="G53" s="2433"/>
      <c r="H53" s="1506"/>
      <c r="I53" s="657" t="s">
        <v>1149</v>
      </c>
      <c r="J53" s="577"/>
      <c r="K53" s="1506"/>
      <c r="L53" s="220"/>
      <c r="M53" s="2176"/>
      <c r="N53" s="340"/>
      <c r="O53" s="1630"/>
      <c r="P53" s="1630"/>
      <c r="AH53" s="1637">
        <v>0</v>
      </c>
    </row>
    <row s="1641" customFormat="1" customHeight="1" ht="0.75" hidden="1">
      <c r="A54" s="1786"/>
      <c r="B54" s="1786"/>
      <c r="C54" s="375" t="s">
        <v>1154</v>
      </c>
      <c r="D54" s="2468"/>
      <c r="E54" s="2210"/>
      <c r="F54" s="2389"/>
      <c r="G54" s="406"/>
      <c r="H54" s="1506"/>
      <c r="I54" s="657"/>
      <c r="J54" s="577"/>
      <c r="K54" s="1506"/>
      <c r="L54" s="220"/>
      <c r="M54" s="2176"/>
      <c r="N54" s="340"/>
      <c r="O54" s="1630"/>
      <c r="P54" s="1630"/>
      <c r="AH54" s="1637">
        <v>0</v>
      </c>
    </row>
    <row s="1641" customFormat="1" customHeight="1" ht="18.75" hidden="1">
      <c r="A55" s="1786" t="s">
        <v>230</v>
      </c>
      <c r="B55" s="1786" t="s">
        <v>231</v>
      </c>
      <c r="C55" s="375"/>
      <c r="D55" s="2468"/>
      <c r="E55" s="2210"/>
      <c r="F55" s="2389" t="str">
        <f>INDEX(PT_DIFFERENTIATION_VTAR,MATCH(A55,PT_DIFFERENTIATION_VTAR_ID,0))</f>
        <v>Тариф на питьевую воду (питьевое водоснабжение)</v>
      </c>
      <c r="G55" s="2433" t="str">
        <f>INDEX(PT_DIFFERENTIATION_NTAR,MATCH(B55,PT_DIFFERENTIATION_NTAR_ID,0))</f>
        <v/>
      </c>
      <c r="H55" s="1868"/>
      <c r="I55" s="1745"/>
      <c r="J55" s="1779"/>
      <c r="K55" s="1871"/>
      <c r="L55" s="1868" t="s">
        <v>311</v>
      </c>
      <c r="M55" s="2176"/>
      <c r="N55" s="340"/>
      <c r="O55" s="1630"/>
      <c r="P55" s="1630"/>
      <c r="AH55" s="1637">
        <v>0</v>
      </c>
    </row>
    <row s="1641" customFormat="1" customHeight="1" ht="18.75" hidden="1">
      <c r="A56" s="1786"/>
      <c r="B56" s="1786"/>
      <c r="C56" s="375" t="s">
        <v>1148</v>
      </c>
      <c r="D56" s="2468"/>
      <c r="E56" s="2210"/>
      <c r="F56" s="2389"/>
      <c r="G56" s="2433"/>
      <c r="H56" s="1506"/>
      <c r="I56" s="657" t="s">
        <v>1149</v>
      </c>
      <c r="J56" s="577"/>
      <c r="K56" s="1506"/>
      <c r="L56" s="220"/>
      <c r="M56" s="2176"/>
      <c r="N56" s="340"/>
      <c r="O56" s="1630"/>
      <c r="P56" s="1630"/>
      <c r="AH56" s="1637">
        <v>0</v>
      </c>
    </row>
    <row s="1641" customFormat="1" customHeight="1" ht="0.75" hidden="1">
      <c r="A57" s="1786"/>
      <c r="B57" s="1786"/>
      <c r="C57" s="375" t="s">
        <v>1154</v>
      </c>
      <c r="D57" s="2468"/>
      <c r="E57" s="2210"/>
      <c r="F57" s="2389"/>
      <c r="G57" s="406"/>
      <c r="H57" s="1506"/>
      <c r="I57" s="657"/>
      <c r="J57" s="577"/>
      <c r="K57" s="1506"/>
      <c r="L57" s="220"/>
      <c r="M57" s="2176"/>
      <c r="N57" s="340"/>
      <c r="O57" s="1630"/>
      <c r="P57" s="1630"/>
      <c r="AH57" s="1637">
        <v>0</v>
      </c>
    </row>
    <row s="1641" customFormat="1" customHeight="1" ht="18.75" hidden="1">
      <c r="A58" s="1786" t="s">
        <v>235</v>
      </c>
      <c r="B58" s="1786" t="s">
        <v>236</v>
      </c>
      <c r="C58" s="375"/>
      <c r="D58" s="2468"/>
      <c r="E58" s="2210"/>
      <c r="F58" s="2389" t="str">
        <f>INDEX(PT_DIFFERENTIATION_VTAR,MATCH(A58,PT_DIFFERENTIATION_VTAR_ID,0))</f>
        <v>Тариф на техническую воду</v>
      </c>
      <c r="G58" s="2433" t="str">
        <f>INDEX(PT_DIFFERENTIATION_NTAR,MATCH(B58,PT_DIFFERENTIATION_NTAR_ID,0))</f>
        <v/>
      </c>
      <c r="H58" s="1868"/>
      <c r="I58" s="1745"/>
      <c r="J58" s="1779"/>
      <c r="K58" s="1871"/>
      <c r="L58" s="1868" t="s">
        <v>311</v>
      </c>
      <c r="M58" s="2176"/>
      <c r="N58" s="340"/>
      <c r="O58" s="1630"/>
      <c r="P58" s="1630"/>
      <c r="AH58" s="1637">
        <v>0</v>
      </c>
    </row>
    <row s="1641" customFormat="1" customHeight="1" ht="18.75" hidden="1">
      <c r="A59" s="1786"/>
      <c r="B59" s="1786"/>
      <c r="C59" s="375" t="s">
        <v>1148</v>
      </c>
      <c r="D59" s="2468"/>
      <c r="E59" s="2210"/>
      <c r="F59" s="2389"/>
      <c r="G59" s="2433"/>
      <c r="H59" s="1506"/>
      <c r="I59" s="657" t="s">
        <v>1149</v>
      </c>
      <c r="J59" s="577"/>
      <c r="K59" s="1506"/>
      <c r="L59" s="220"/>
      <c r="M59" s="2176"/>
      <c r="N59" s="340"/>
      <c r="O59" s="1630"/>
      <c r="P59" s="1630"/>
      <c r="AH59" s="1637">
        <v>0</v>
      </c>
    </row>
    <row s="1641" customFormat="1" customHeight="1" ht="0.75" hidden="1">
      <c r="A60" s="1786"/>
      <c r="B60" s="1786"/>
      <c r="C60" s="375" t="s">
        <v>1154</v>
      </c>
      <c r="D60" s="2468"/>
      <c r="E60" s="2210"/>
      <c r="F60" s="2389"/>
      <c r="G60" s="406"/>
      <c r="H60" s="1506"/>
      <c r="I60" s="657"/>
      <c r="J60" s="577"/>
      <c r="K60" s="1506"/>
      <c r="L60" s="220"/>
      <c r="M60" s="2176"/>
      <c r="N60" s="340"/>
      <c r="O60" s="1630"/>
      <c r="P60" s="1630"/>
      <c r="AH60" s="1637">
        <v>0</v>
      </c>
    </row>
    <row s="1641" customFormat="1" customHeight="1" ht="18.75" hidden="1">
      <c r="A61" s="1786" t="s">
        <v>240</v>
      </c>
      <c r="B61" s="1786" t="s">
        <v>241</v>
      </c>
      <c r="C61" s="375"/>
      <c r="D61" s="2468"/>
      <c r="E61" s="2210"/>
      <c r="F61" s="2389" t="str">
        <f>INDEX(PT_DIFFERENTIATION_VTAR,MATCH(A61,PT_DIFFERENTIATION_VTAR_ID,0))</f>
        <v>Тариф на транспортировку воды</v>
      </c>
      <c r="G61" s="2433" t="str">
        <f>INDEX(PT_DIFFERENTIATION_NTAR,MATCH(B61,PT_DIFFERENTIATION_NTAR_ID,0))</f>
        <v/>
      </c>
      <c r="H61" s="1868"/>
      <c r="I61" s="1745"/>
      <c r="J61" s="1779"/>
      <c r="K61" s="1871"/>
      <c r="L61" s="1868" t="s">
        <v>311</v>
      </c>
      <c r="M61" s="2176"/>
      <c r="N61" s="340"/>
      <c r="O61" s="1630"/>
      <c r="P61" s="1630"/>
      <c r="AH61" s="1637">
        <v>0</v>
      </c>
    </row>
    <row s="1641" customFormat="1" customHeight="1" ht="18.75" hidden="1">
      <c r="A62" s="1786"/>
      <c r="B62" s="1786"/>
      <c r="C62" s="375" t="s">
        <v>1148</v>
      </c>
      <c r="D62" s="2468"/>
      <c r="E62" s="2210"/>
      <c r="F62" s="2389"/>
      <c r="G62" s="2433"/>
      <c r="H62" s="1506"/>
      <c r="I62" s="657" t="s">
        <v>1149</v>
      </c>
      <c r="J62" s="577"/>
      <c r="K62" s="1506"/>
      <c r="L62" s="220"/>
      <c r="M62" s="2176"/>
      <c r="N62" s="340"/>
      <c r="O62" s="1630"/>
      <c r="P62" s="1630"/>
      <c r="AH62" s="1637">
        <v>0</v>
      </c>
    </row>
    <row s="1641" customFormat="1" customHeight="1" ht="0.75" hidden="1">
      <c r="A63" s="1786"/>
      <c r="B63" s="1786"/>
      <c r="C63" s="375" t="s">
        <v>1154</v>
      </c>
      <c r="D63" s="2468"/>
      <c r="E63" s="2210"/>
      <c r="F63" s="2389"/>
      <c r="G63" s="406"/>
      <c r="H63" s="1506"/>
      <c r="I63" s="657"/>
      <c r="J63" s="577"/>
      <c r="K63" s="1506"/>
      <c r="L63" s="220"/>
      <c r="M63" s="2176"/>
      <c r="N63" s="340"/>
      <c r="O63" s="1630"/>
      <c r="P63" s="1630"/>
      <c r="AH63" s="1637">
        <v>0</v>
      </c>
    </row>
    <row s="1641" customFormat="1" customHeight="1" ht="18.75" hidden="1">
      <c r="A64" s="1786" t="s">
        <v>245</v>
      </c>
      <c r="B64" s="1786" t="s">
        <v>246</v>
      </c>
      <c r="C64" s="375"/>
      <c r="D64" s="2468"/>
      <c r="E64" s="2210"/>
      <c r="F64" s="2389" t="str">
        <f>INDEX(PT_DIFFERENTIATION_VTAR,MATCH(A64,PT_DIFFERENTIATION_VTAR_ID,0))</f>
        <v>Тариф на подвоз воды</v>
      </c>
      <c r="G64" s="2433" t="str">
        <f>INDEX(PT_DIFFERENTIATION_NTAR,MATCH(B64,PT_DIFFERENTIATION_NTAR_ID,0))</f>
        <v/>
      </c>
      <c r="H64" s="1868"/>
      <c r="I64" s="1745"/>
      <c r="J64" s="1779"/>
      <c r="K64" s="1871"/>
      <c r="L64" s="1868" t="s">
        <v>311</v>
      </c>
      <c r="M64" s="2176"/>
      <c r="N64" s="340"/>
      <c r="O64" s="1630"/>
      <c r="P64" s="1630"/>
      <c r="AH64" s="1637">
        <v>0</v>
      </c>
    </row>
    <row s="1641" customFormat="1" customHeight="1" ht="18.75" hidden="1">
      <c r="A65" s="1786"/>
      <c r="B65" s="1786"/>
      <c r="C65" s="375" t="s">
        <v>1148</v>
      </c>
      <c r="D65" s="2468"/>
      <c r="E65" s="2210"/>
      <c r="F65" s="2389"/>
      <c r="G65" s="2433"/>
      <c r="H65" s="1506"/>
      <c r="I65" s="657" t="s">
        <v>1149</v>
      </c>
      <c r="J65" s="577"/>
      <c r="K65" s="1506"/>
      <c r="L65" s="220"/>
      <c r="M65" s="2176"/>
      <c r="N65" s="340"/>
      <c r="O65" s="1630"/>
      <c r="P65" s="1630"/>
      <c r="AH65" s="1637">
        <v>0</v>
      </c>
    </row>
    <row s="1641" customFormat="1" customHeight="1" ht="0.75" hidden="1">
      <c r="A66" s="1786"/>
      <c r="B66" s="1786"/>
      <c r="C66" s="375" t="s">
        <v>1154</v>
      </c>
      <c r="D66" s="2468"/>
      <c r="E66" s="2210"/>
      <c r="F66" s="2389"/>
      <c r="G66" s="406"/>
      <c r="H66" s="1506"/>
      <c r="I66" s="657"/>
      <c r="J66" s="577"/>
      <c r="K66" s="1506"/>
      <c r="L66" s="220"/>
      <c r="M66" s="2176"/>
      <c r="N66" s="340"/>
      <c r="O66" s="1630"/>
      <c r="P66" s="1630"/>
      <c r="AH66" s="1637">
        <v>0</v>
      </c>
    </row>
    <row s="1641" customFormat="1" customHeight="1" ht="18.75" hidden="1">
      <c r="A67" s="1786" t="s">
        <v>250</v>
      </c>
      <c r="B67" s="1786" t="s">
        <v>251</v>
      </c>
      <c r="C67" s="375"/>
      <c r="D67" s="2468"/>
      <c r="E67" s="2210"/>
      <c r="F67" s="2389"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33" t="str">
        <f>INDEX(PT_DIFFERENTIATION_NTAR,MATCH(B67,PT_DIFFERENTIATION_NTAR_ID,0))</f>
        <v/>
      </c>
      <c r="H67" s="1868"/>
      <c r="I67" s="1745"/>
      <c r="J67" s="1779"/>
      <c r="K67" s="1871"/>
      <c r="L67" s="1868" t="s">
        <v>311</v>
      </c>
      <c r="M67" s="2176"/>
      <c r="N67" s="340"/>
      <c r="O67" s="1630"/>
      <c r="P67" s="1630"/>
      <c r="AH67" s="1637">
        <v>0</v>
      </c>
    </row>
    <row s="1641" customFormat="1" customHeight="1" ht="18.75" hidden="1">
      <c r="A68" s="1786"/>
      <c r="B68" s="1786"/>
      <c r="C68" s="375" t="s">
        <v>1148</v>
      </c>
      <c r="D68" s="2468"/>
      <c r="E68" s="2210"/>
      <c r="F68" s="2389"/>
      <c r="G68" s="2433"/>
      <c r="H68" s="1506"/>
      <c r="I68" s="657" t="s">
        <v>1149</v>
      </c>
      <c r="J68" s="577"/>
      <c r="K68" s="1506"/>
      <c r="L68" s="220"/>
      <c r="M68" s="2176"/>
      <c r="N68" s="340"/>
      <c r="O68" s="1630"/>
      <c r="P68" s="1630"/>
      <c r="AH68" s="1637">
        <v>0</v>
      </c>
    </row>
    <row s="1641" customFormat="1" customHeight="1" ht="0.75" hidden="1">
      <c r="A69" s="1786"/>
      <c r="B69" s="1786"/>
      <c r="C69" s="375" t="s">
        <v>1154</v>
      </c>
      <c r="D69" s="2468"/>
      <c r="E69" s="2210"/>
      <c r="F69" s="2389"/>
      <c r="G69" s="406"/>
      <c r="H69" s="1506"/>
      <c r="I69" s="657"/>
      <c r="J69" s="577"/>
      <c r="K69" s="1506"/>
      <c r="L69" s="220"/>
      <c r="M69" s="2176"/>
      <c r="N69" s="340"/>
      <c r="O69" s="1630"/>
      <c r="P69" s="1630"/>
      <c r="AH69" s="1637">
        <v>0</v>
      </c>
    </row>
    <row s="1641" customFormat="1" customHeight="1" ht="18.75" hidden="1">
      <c r="A70" s="1786" t="s">
        <v>255</v>
      </c>
      <c r="B70" s="1786" t="s">
        <v>256</v>
      </c>
      <c r="C70" s="375"/>
      <c r="D70" s="2468"/>
      <c r="E70" s="2210"/>
      <c r="F70" s="2389" t="str">
        <f>INDEX(PT_DIFFERENTIATION_VTAR,MATCH(A70,PT_DIFFERENTIATION_VTAR_ID,0))</f>
        <v>Тариф на горячую воду (горячее водоснабжение)</v>
      </c>
      <c r="G70" s="2433" t="str">
        <f>INDEX(PT_DIFFERENTIATION_NTAR,MATCH(B70,PT_DIFFERENTIATION_NTAR_ID,0))</f>
        <v/>
      </c>
      <c r="H70" s="1868"/>
      <c r="I70" s="1745"/>
      <c r="J70" s="1779"/>
      <c r="K70" s="1871"/>
      <c r="L70" s="1868" t="s">
        <v>311</v>
      </c>
      <c r="M70" s="2176"/>
      <c r="N70" s="340"/>
      <c r="O70" s="1630"/>
      <c r="P70" s="1630"/>
      <c r="AH70" s="1637">
        <v>0</v>
      </c>
    </row>
    <row s="1641" customFormat="1" customHeight="1" ht="18.75" hidden="1">
      <c r="A71" s="1786"/>
      <c r="B71" s="1786"/>
      <c r="C71" s="375" t="s">
        <v>1148</v>
      </c>
      <c r="D71" s="2468"/>
      <c r="E71" s="2210"/>
      <c r="F71" s="2389"/>
      <c r="G71" s="2433"/>
      <c r="H71" s="1506"/>
      <c r="I71" s="657" t="s">
        <v>1149</v>
      </c>
      <c r="J71" s="577"/>
      <c r="K71" s="1506"/>
      <c r="L71" s="220"/>
      <c r="M71" s="2176"/>
      <c r="N71" s="340"/>
      <c r="O71" s="1630"/>
      <c r="P71" s="1630"/>
      <c r="AH71" s="1637">
        <v>0</v>
      </c>
    </row>
    <row s="1641" customFormat="1" customHeight="1" ht="0.75" hidden="1">
      <c r="A72" s="1786"/>
      <c r="B72" s="1786"/>
      <c r="C72" s="375" t="s">
        <v>1154</v>
      </c>
      <c r="D72" s="2468"/>
      <c r="E72" s="2210"/>
      <c r="F72" s="2389"/>
      <c r="G72" s="406"/>
      <c r="H72" s="1506"/>
      <c r="I72" s="657"/>
      <c r="J72" s="577"/>
      <c r="K72" s="1506"/>
      <c r="L72" s="220"/>
      <c r="M72" s="2176"/>
      <c r="N72" s="340"/>
      <c r="O72" s="1630"/>
      <c r="P72" s="1630"/>
      <c r="AH72" s="1637">
        <v>0</v>
      </c>
    </row>
    <row s="1641" customFormat="1" customHeight="1" ht="18.75" hidden="1">
      <c r="A73" s="1786" t="s">
        <v>260</v>
      </c>
      <c r="B73" s="1786" t="s">
        <v>261</v>
      </c>
      <c r="C73" s="375"/>
      <c r="D73" s="2468"/>
      <c r="E73" s="2210"/>
      <c r="F73" s="2389" t="str">
        <f>INDEX(PT_DIFFERENTIATION_VTAR,MATCH(A73,PT_DIFFERENTIATION_VTAR_ID,0))</f>
        <v>Тариф на транспортировку горячей воды</v>
      </c>
      <c r="G73" s="2433" t="str">
        <f>INDEX(PT_DIFFERENTIATION_NTAR,MATCH(B73,PT_DIFFERENTIATION_NTAR_ID,0))</f>
        <v/>
      </c>
      <c r="H73" s="1868"/>
      <c r="I73" s="1745"/>
      <c r="J73" s="1779"/>
      <c r="K73" s="1871"/>
      <c r="L73" s="1868" t="s">
        <v>311</v>
      </c>
      <c r="M73" s="2176"/>
      <c r="N73" s="340"/>
      <c r="O73" s="1630"/>
      <c r="P73" s="1630"/>
      <c r="AH73" s="1637">
        <v>0</v>
      </c>
    </row>
    <row s="1641" customFormat="1" customHeight="1" ht="18.75" hidden="1">
      <c r="A74" s="1786"/>
      <c r="B74" s="1786"/>
      <c r="C74" s="375" t="s">
        <v>1148</v>
      </c>
      <c r="D74" s="2468"/>
      <c r="E74" s="2210"/>
      <c r="F74" s="2389"/>
      <c r="G74" s="2433"/>
      <c r="H74" s="1506"/>
      <c r="I74" s="657" t="s">
        <v>1149</v>
      </c>
      <c r="J74" s="577"/>
      <c r="K74" s="1506"/>
      <c r="L74" s="220"/>
      <c r="M74" s="2176"/>
      <c r="N74" s="340"/>
      <c r="O74" s="1630"/>
      <c r="P74" s="1630"/>
      <c r="AH74" s="1637">
        <v>0</v>
      </c>
    </row>
    <row s="1641" customFormat="1" customHeight="1" ht="0.75" hidden="1">
      <c r="A75" s="1786"/>
      <c r="B75" s="1786"/>
      <c r="C75" s="375" t="s">
        <v>1154</v>
      </c>
      <c r="D75" s="2468"/>
      <c r="E75" s="2210"/>
      <c r="F75" s="2389"/>
      <c r="G75" s="406"/>
      <c r="H75" s="1506"/>
      <c r="I75" s="657"/>
      <c r="J75" s="577"/>
      <c r="K75" s="1506"/>
      <c r="L75" s="220"/>
      <c r="M75" s="2176"/>
      <c r="N75" s="340"/>
      <c r="O75" s="1630"/>
      <c r="P75" s="1630"/>
      <c r="AH75" s="1637">
        <v>0</v>
      </c>
    </row>
    <row s="1641" customFormat="1" customHeight="1" ht="18.75" hidden="1">
      <c r="A76" s="1786" t="s">
        <v>265</v>
      </c>
      <c r="B76" s="1786" t="s">
        <v>266</v>
      </c>
      <c r="C76" s="375"/>
      <c r="D76" s="2468"/>
      <c r="E76" s="2210"/>
      <c r="F76" s="2389" t="str">
        <f>INDEX(PT_DIFFERENTIATION_VTAR,MATCH(A76,PT_DIFFERENTIATION_VTAR_ID,0))</f>
        <v>Тариф на подключение (технологическое присоединение) к централизованной системе горячего водоснабжения</v>
      </c>
      <c r="G76" s="2433" t="str">
        <f>INDEX(PT_DIFFERENTIATION_NTAR,MATCH(B76,PT_DIFFERENTIATION_NTAR_ID,0))</f>
        <v/>
      </c>
      <c r="H76" s="1868"/>
      <c r="I76" s="1745"/>
      <c r="J76" s="1779"/>
      <c r="K76" s="1871"/>
      <c r="L76" s="1868" t="s">
        <v>311</v>
      </c>
      <c r="M76" s="2176"/>
      <c r="N76" s="340"/>
      <c r="O76" s="1630"/>
      <c r="P76" s="1630"/>
      <c r="AH76" s="1637">
        <v>0</v>
      </c>
    </row>
    <row s="1641" customFormat="1" customHeight="1" ht="18.75" hidden="1">
      <c r="A77" s="1786"/>
      <c r="B77" s="1786"/>
      <c r="C77" s="375" t="s">
        <v>1148</v>
      </c>
      <c r="D77" s="2468"/>
      <c r="E77" s="2210"/>
      <c r="F77" s="2389"/>
      <c r="G77" s="2433"/>
      <c r="H77" s="1506"/>
      <c r="I77" s="657" t="s">
        <v>1149</v>
      </c>
      <c r="J77" s="577"/>
      <c r="K77" s="1506"/>
      <c r="L77" s="220"/>
      <c r="M77" s="2176"/>
      <c r="N77" s="340"/>
      <c r="O77" s="1630"/>
      <c r="P77" s="1630"/>
      <c r="AH77" s="1637">
        <v>0</v>
      </c>
    </row>
    <row s="1641" customFormat="1" customHeight="1" ht="0.75" hidden="1">
      <c r="A78" s="1786"/>
      <c r="B78" s="1786"/>
      <c r="C78" s="375" t="s">
        <v>1154</v>
      </c>
      <c r="D78" s="2468"/>
      <c r="E78" s="2210"/>
      <c r="F78" s="2389"/>
      <c r="G78" s="406"/>
      <c r="H78" s="1506"/>
      <c r="I78" s="657"/>
      <c r="J78" s="577"/>
      <c r="K78" s="1506"/>
      <c r="L78" s="220"/>
      <c r="M78" s="2176"/>
      <c r="N78" s="340"/>
      <c r="O78" s="1630"/>
      <c r="P78" s="1630"/>
      <c r="AH78" s="1637">
        <v>0</v>
      </c>
    </row>
    <row s="1641" customFormat="1" customHeight="1" ht="18.75" hidden="1">
      <c r="A79" s="1786" t="s">
        <v>270</v>
      </c>
      <c r="B79" s="1786" t="s">
        <v>271</v>
      </c>
      <c r="C79" s="375"/>
      <c r="D79" s="2468"/>
      <c r="E79" s="2210"/>
      <c r="F79" s="2389" t="str">
        <f>INDEX(PT_DIFFERENTIATION_VTAR,MATCH(A79,PT_DIFFERENTIATION_VTAR_ID,0))</f>
        <v>Тариф на водоотведение</v>
      </c>
      <c r="G79" s="2433" t="str">
        <f>INDEX(PT_DIFFERENTIATION_NTAR,MATCH(B79,PT_DIFFERENTIATION_NTAR_ID,0))</f>
        <v/>
      </c>
      <c r="H79" s="1868"/>
      <c r="I79" s="1745"/>
      <c r="J79" s="1779"/>
      <c r="K79" s="1871"/>
      <c r="L79" s="1868" t="s">
        <v>311</v>
      </c>
      <c r="M79" s="2176"/>
      <c r="N79" s="340"/>
      <c r="O79" s="1630"/>
      <c r="P79" s="1630"/>
      <c r="AH79" s="1637">
        <v>0</v>
      </c>
    </row>
    <row s="1641" customFormat="1" customHeight="1" ht="18.75" hidden="1">
      <c r="A80" s="1786"/>
      <c r="B80" s="1786"/>
      <c r="C80" s="375" t="s">
        <v>1148</v>
      </c>
      <c r="D80" s="2468"/>
      <c r="E80" s="2210"/>
      <c r="F80" s="2389"/>
      <c r="G80" s="2433"/>
      <c r="H80" s="1506"/>
      <c r="I80" s="657" t="s">
        <v>1149</v>
      </c>
      <c r="J80" s="577"/>
      <c r="K80" s="1506"/>
      <c r="L80" s="220"/>
      <c r="M80" s="2176"/>
      <c r="N80" s="340"/>
      <c r="O80" s="1630"/>
      <c r="P80" s="1630"/>
      <c r="AH80" s="1637">
        <v>0</v>
      </c>
    </row>
    <row s="1641" customFormat="1" customHeight="1" ht="0.75" hidden="1">
      <c r="A81" s="1786"/>
      <c r="B81" s="1786"/>
      <c r="C81" s="375" t="s">
        <v>1154</v>
      </c>
      <c r="D81" s="2468"/>
      <c r="E81" s="2210"/>
      <c r="F81" s="2389"/>
      <c r="G81" s="406"/>
      <c r="H81" s="1506"/>
      <c r="I81" s="657"/>
      <c r="J81" s="577"/>
      <c r="K81" s="1506"/>
      <c r="L81" s="220"/>
      <c r="M81" s="2176"/>
      <c r="N81" s="340"/>
      <c r="O81" s="1630"/>
      <c r="P81" s="1630"/>
      <c r="AH81" s="1637">
        <v>0</v>
      </c>
    </row>
    <row s="1641" customFormat="1" customHeight="1" ht="18.75" hidden="1">
      <c r="A82" s="1786" t="s">
        <v>275</v>
      </c>
      <c r="B82" s="1786" t="s">
        <v>276</v>
      </c>
      <c r="C82" s="375"/>
      <c r="D82" s="2468"/>
      <c r="E82" s="2210"/>
      <c r="F82" s="2389" t="str">
        <f>INDEX(PT_DIFFERENTIATION_VTAR,MATCH(A82,PT_DIFFERENTIATION_VTAR_ID,0))</f>
        <v>Тариф на транспортировку сточных вод</v>
      </c>
      <c r="G82" s="2433" t="str">
        <f>INDEX(PT_DIFFERENTIATION_NTAR,MATCH(B82,PT_DIFFERENTIATION_NTAR_ID,0))</f>
        <v/>
      </c>
      <c r="H82" s="1868"/>
      <c r="I82" s="1745"/>
      <c r="J82" s="1779"/>
      <c r="K82" s="1871"/>
      <c r="L82" s="1868" t="s">
        <v>311</v>
      </c>
      <c r="M82" s="2176"/>
      <c r="N82" s="340"/>
      <c r="O82" s="1630"/>
      <c r="P82" s="1630"/>
      <c r="AH82" s="1637">
        <v>0</v>
      </c>
    </row>
    <row s="1641" customFormat="1" customHeight="1" ht="18.75" hidden="1">
      <c r="A83" s="1786"/>
      <c r="B83" s="1786"/>
      <c r="C83" s="375" t="s">
        <v>1148</v>
      </c>
      <c r="D83" s="2468"/>
      <c r="E83" s="2210"/>
      <c r="F83" s="2389"/>
      <c r="G83" s="2433"/>
      <c r="H83" s="1506"/>
      <c r="I83" s="657" t="s">
        <v>1149</v>
      </c>
      <c r="J83" s="577"/>
      <c r="K83" s="1506"/>
      <c r="L83" s="220"/>
      <c r="M83" s="2176"/>
      <c r="N83" s="340"/>
      <c r="O83" s="1630"/>
      <c r="P83" s="1630"/>
      <c r="AH83" s="1637">
        <v>0</v>
      </c>
    </row>
    <row s="1641" customFormat="1" customHeight="1" ht="0.75" hidden="1">
      <c r="A84" s="1786"/>
      <c r="B84" s="1786"/>
      <c r="C84" s="375" t="s">
        <v>1154</v>
      </c>
      <c r="D84" s="2468"/>
      <c r="E84" s="2210"/>
      <c r="F84" s="2389"/>
      <c r="G84" s="406"/>
      <c r="H84" s="1506"/>
      <c r="I84" s="657"/>
      <c r="J84" s="577"/>
      <c r="K84" s="1506"/>
      <c r="L84" s="220"/>
      <c r="M84" s="2176"/>
      <c r="N84" s="340"/>
      <c r="O84" s="1630"/>
      <c r="P84" s="1630"/>
      <c r="AH84" s="1637">
        <v>0</v>
      </c>
    </row>
    <row s="1641" customFormat="1" customHeight="1" ht="18.75" hidden="1">
      <c r="A85" s="1786" t="s">
        <v>280</v>
      </c>
      <c r="B85" s="1786" t="s">
        <v>281</v>
      </c>
      <c r="C85" s="375"/>
      <c r="D85" s="2468"/>
      <c r="E85" s="2210"/>
      <c r="F85" s="2389" t="str">
        <f>INDEX(PT_DIFFERENTIATION_VTAR,MATCH(A85,PT_DIFFERENTIATION_VTAR_ID,0))</f>
        <v>Тариф на подключение (технологическое присоединение) к централизованной системе водоотведения</v>
      </c>
      <c r="G85" s="2433" t="str">
        <f>INDEX(PT_DIFFERENTIATION_NTAR,MATCH(B85,PT_DIFFERENTIATION_NTAR_ID,0))</f>
        <v/>
      </c>
      <c r="H85" s="1868"/>
      <c r="I85" s="1745"/>
      <c r="J85" s="1779"/>
      <c r="K85" s="1871"/>
      <c r="L85" s="1868" t="s">
        <v>311</v>
      </c>
      <c r="M85" s="2176"/>
      <c r="N85" s="340"/>
      <c r="O85" s="1630"/>
      <c r="P85" s="1630"/>
      <c r="AH85" s="1637">
        <v>0</v>
      </c>
    </row>
    <row s="1641" customFormat="1" customHeight="1" ht="18.75" hidden="1">
      <c r="A86" s="1786"/>
      <c r="B86" s="1786"/>
      <c r="C86" s="375" t="s">
        <v>1148</v>
      </c>
      <c r="D86" s="2468"/>
      <c r="E86" s="2210"/>
      <c r="F86" s="2389"/>
      <c r="G86" s="2433"/>
      <c r="H86" s="1506"/>
      <c r="I86" s="657" t="s">
        <v>1149</v>
      </c>
      <c r="J86" s="577"/>
      <c r="K86" s="1506"/>
      <c r="L86" s="220"/>
      <c r="M86" s="2176"/>
      <c r="N86" s="340"/>
      <c r="O86" s="1630"/>
      <c r="P86" s="1630"/>
      <c r="AH86" s="1637">
        <v>0</v>
      </c>
    </row>
    <row s="1641" customFormat="1" customHeight="1" ht="0.75">
      <c r="A87" s="1786"/>
      <c r="B87" s="1786"/>
      <c r="C87" s="375" t="s">
        <v>1154</v>
      </c>
      <c r="D87" s="2468"/>
      <c r="E87" s="2210"/>
      <c r="F87" s="2389"/>
      <c r="G87" s="406"/>
      <c r="H87" s="1506"/>
      <c r="I87" s="657"/>
      <c r="J87" s="577"/>
      <c r="K87" s="1506"/>
      <c r="L87" s="220"/>
      <c r="M87" s="2176"/>
      <c r="N87" s="340"/>
      <c r="O87" s="1630"/>
      <c r="P87" s="1630"/>
      <c r="AH87" s="1637">
        <v>1</v>
      </c>
    </row>
    <row customHeight="1" ht="20.25">
      <c r="A88" s="1786"/>
      <c r="B88" s="1786"/>
      <c r="D88" s="382"/>
      <c r="E88" s="153" t="s">
        <v>111</v>
      </c>
      <c r="F88"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6"/>
      <c r="H88" s="2466"/>
      <c r="I88" s="2466"/>
      <c r="J88" s="2466"/>
      <c r="K88" s="2466"/>
      <c r="L88" s="2466"/>
      <c r="M88" s="303"/>
      <c r="N88" s="340"/>
      <c r="AH88" s="380">
        <v>19</v>
      </c>
    </row>
    <row customHeight="1" ht="36">
      <c r="A89" s="1786"/>
      <c r="B89" s="1786"/>
      <c r="D89" s="382"/>
      <c r="E89" s="405"/>
      <c r="F89" s="204" t="s">
        <v>311</v>
      </c>
      <c r="G89" s="204" t="s">
        <v>311</v>
      </c>
      <c r="H89" s="2224" t="s">
        <v>311</v>
      </c>
      <c r="I89" s="2226"/>
      <c r="J89" s="204" t="s">
        <v>311</v>
      </c>
      <c r="K89" s="204" t="s">
        <v>311</v>
      </c>
      <c r="L89" s="2873" t="s">
        <v>1166</v>
      </c>
      <c r="M89" s="351" t="s">
        <v>1167</v>
      </c>
      <c r="N89" s="340"/>
      <c r="AH89" s="380">
        <v>34</v>
      </c>
    </row>
    <row customHeight="1" ht="20.25">
      <c r="A90" s="1786"/>
      <c r="B90" s="1786"/>
      <c r="D90" s="382"/>
      <c r="E90" s="153" t="s">
        <v>91</v>
      </c>
      <c r="F90" s="2466" t="s">
        <v>1168</v>
      </c>
      <c r="G90" s="2466"/>
      <c r="H90" s="2466"/>
      <c r="I90" s="2466"/>
      <c r="J90" s="2466"/>
      <c r="K90" s="2466"/>
      <c r="L90" s="2466"/>
      <c r="M90" s="303"/>
      <c r="N90" s="340"/>
      <c r="AH90" s="380">
        <v>19</v>
      </c>
    </row>
    <row s="1641" customFormat="1" customHeight="1" ht="60.75" hidden="1">
      <c r="A91" s="1786" t="s">
        <v>156</v>
      </c>
      <c r="B91" s="1786" t="s">
        <v>157</v>
      </c>
      <c r="C91" s="375"/>
      <c r="D91" s="2468"/>
      <c r="E91" s="2210"/>
      <c r="F91" s="2389"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33" t="str">
        <f>INDEX(PT_DIFFERENTIATION_NTAR,MATCH(B91,PT_DIFFERENTIATION_NTAR_ID,0))</f>
        <v/>
      </c>
      <c r="H91" s="1868"/>
      <c r="I91" s="1745"/>
      <c r="J91" s="1779"/>
      <c r="K91" s="1784"/>
      <c r="L91" s="1868" t="s">
        <v>311</v>
      </c>
      <c r="M91"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40"/>
      <c r="O91" s="1630"/>
      <c r="P91" s="1630"/>
      <c r="AH91" s="1637">
        <v>0</v>
      </c>
    </row>
    <row s="1641" customFormat="1" customHeight="1" ht="18.75" hidden="1">
      <c r="A92" s="1786"/>
      <c r="B92" s="1786"/>
      <c r="C92" s="375" t="s">
        <v>1150</v>
      </c>
      <c r="D92" s="2468"/>
      <c r="E92" s="2210"/>
      <c r="F92" s="2389"/>
      <c r="G92" s="2433"/>
      <c r="H92" s="1506"/>
      <c r="I92" s="657" t="s">
        <v>1149</v>
      </c>
      <c r="J92" s="577"/>
      <c r="K92" s="1506"/>
      <c r="L92" s="220"/>
      <c r="M92" s="2176"/>
      <c r="N92" s="340"/>
      <c r="O92" s="1630"/>
      <c r="P92" s="1630"/>
      <c r="AH92" s="1637">
        <v>0</v>
      </c>
    </row>
    <row s="1641" customFormat="1" customHeight="1" ht="0.75" hidden="1">
      <c r="A93" s="1786"/>
      <c r="B93" s="1786"/>
      <c r="C93" s="375" t="s">
        <v>1169</v>
      </c>
      <c r="D93" s="2468"/>
      <c r="E93" s="2210"/>
      <c r="F93" s="2389"/>
      <c r="G93" s="406"/>
      <c r="H93" s="1506"/>
      <c r="I93" s="657"/>
      <c r="J93" s="577"/>
      <c r="K93" s="1506"/>
      <c r="L93" s="220"/>
      <c r="M93" s="2176"/>
      <c r="N93" s="340"/>
      <c r="O93" s="1630"/>
      <c r="P93" s="1630"/>
      <c r="AH93" s="1637">
        <v>0</v>
      </c>
    </row>
    <row s="1641" customFormat="1" customHeight="1" ht="45">
      <c r="A94" s="1786" t="s">
        <v>164</v>
      </c>
      <c r="B94" s="1786" t="s">
        <v>165</v>
      </c>
      <c r="C94" s="375"/>
      <c r="D94" s="2468"/>
      <c r="E94" s="2210"/>
      <c r="F94" s="2389"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33" t="str">
        <f>INDEX(PT_DIFFERENTIATION_NTAR,MATCH(B94,PT_DIFFERENTIATION_NTAR_ID,0))</f>
        <v>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94" s="1868"/>
      <c r="I94" s="1745" t="s">
        <v>1155</v>
      </c>
      <c r="J94" s="1779" t="s">
        <v>1156</v>
      </c>
      <c r="K94" s="1784">
        <v>8634.48</v>
      </c>
      <c r="L94" s="1868" t="s">
        <v>311</v>
      </c>
      <c r="M94" s="2177"/>
      <c r="N94" s="340"/>
      <c r="O94" s="1630"/>
      <c r="P94" s="1630"/>
      <c r="AH94" s="1637">
        <v>0</v>
      </c>
    </row>
    <row s="1641" customFormat="1" customHeight="1" ht="56.25">
      <c r="A95" s="1829"/>
      <c r="B95" s="1829"/>
      <c r="C95" s="1693"/>
      <c r="D95" s="350"/>
      <c r="E95" s="1037"/>
      <c r="F95" s="1037"/>
      <c r="G95" s="1037"/>
      <c r="H95" s="2583" t="s">
        <v>450</v>
      </c>
      <c r="I95" s="1745" t="s">
        <v>1158</v>
      </c>
      <c r="J95" s="1779" t="s">
        <v>1159</v>
      </c>
      <c r="K95" s="1784">
        <v>7944.96</v>
      </c>
      <c r="L95" s="2277" t="s">
        <v>311</v>
      </c>
      <c r="M95" s="2324"/>
      <c r="N95" s="624"/>
      <c r="O95" s="1630"/>
      <c r="P95" s="1630"/>
      <c r="Q95" s="1641"/>
      <c r="R95" s="1641"/>
      <c r="S95" s="1641"/>
      <c r="T95" s="1641"/>
      <c r="U95" s="1641"/>
      <c r="V95" s="1641"/>
      <c r="W95" s="1641"/>
      <c r="X95" s="1641"/>
      <c r="Y95" s="1641"/>
      <c r="Z95" s="1641"/>
      <c r="AA95" s="1641"/>
      <c r="AB95" s="1641"/>
      <c r="AC95" s="1641"/>
      <c r="AD95" s="1641"/>
      <c r="AE95" s="1641"/>
      <c r="AF95" s="1641"/>
      <c r="AG95" s="1641"/>
      <c r="AH95" s="1641">
        <v>0</v>
      </c>
    </row>
    <row s="1641" customFormat="1" customHeight="1" ht="56.25">
      <c r="A96" s="1829"/>
      <c r="B96" s="1829"/>
      <c r="C96" s="1693"/>
      <c r="D96" s="350"/>
      <c r="E96" s="1037"/>
      <c r="F96" s="1037"/>
      <c r="G96" s="1037"/>
      <c r="H96" s="2583" t="s">
        <v>450</v>
      </c>
      <c r="I96" s="1745" t="s">
        <v>1160</v>
      </c>
      <c r="J96" s="1779" t="s">
        <v>1161</v>
      </c>
      <c r="K96" s="1784">
        <v>8227.33</v>
      </c>
      <c r="L96" s="2277" t="s">
        <v>311</v>
      </c>
      <c r="M96" s="2324"/>
      <c r="N96" s="624"/>
      <c r="O96" s="1630"/>
      <c r="P96" s="1630"/>
      <c r="Q96" s="1641"/>
      <c r="R96" s="1641"/>
      <c r="S96" s="1641"/>
      <c r="T96" s="1641"/>
      <c r="U96" s="1641"/>
      <c r="V96" s="1641"/>
      <c r="W96" s="1641"/>
      <c r="X96" s="1641"/>
      <c r="Y96" s="1641"/>
      <c r="Z96" s="1641"/>
      <c r="AA96" s="1641"/>
      <c r="AB96" s="1641"/>
      <c r="AC96" s="1641"/>
      <c r="AD96" s="1641"/>
      <c r="AE96" s="1641"/>
      <c r="AF96" s="1641"/>
      <c r="AG96" s="1641"/>
      <c r="AH96" s="1641">
        <v>0</v>
      </c>
    </row>
    <row s="1641" customFormat="1" customHeight="1" ht="56.25">
      <c r="A97" s="1829"/>
      <c r="B97" s="1829"/>
      <c r="C97" s="1693"/>
      <c r="D97" s="350"/>
      <c r="E97" s="1037"/>
      <c r="F97" s="1037"/>
      <c r="G97" s="1037"/>
      <c r="H97" s="2583" t="s">
        <v>450</v>
      </c>
      <c r="I97" s="1745" t="s">
        <v>1162</v>
      </c>
      <c r="J97" s="1779" t="s">
        <v>1163</v>
      </c>
      <c r="K97" s="1784">
        <v>8526.12</v>
      </c>
      <c r="L97" s="2277" t="s">
        <v>311</v>
      </c>
      <c r="M97" s="2324"/>
      <c r="N97" s="624"/>
      <c r="O97" s="1630"/>
      <c r="P97" s="1630"/>
      <c r="Q97" s="1641"/>
      <c r="R97" s="1641"/>
      <c r="S97" s="1641"/>
      <c r="T97" s="1641"/>
      <c r="U97" s="1641"/>
      <c r="V97" s="1641"/>
      <c r="W97" s="1641"/>
      <c r="X97" s="1641"/>
      <c r="Y97" s="1641"/>
      <c r="Z97" s="1641"/>
      <c r="AA97" s="1641"/>
      <c r="AB97" s="1641"/>
      <c r="AC97" s="1641"/>
      <c r="AD97" s="1641"/>
      <c r="AE97" s="1641"/>
      <c r="AF97" s="1641"/>
      <c r="AG97" s="1641"/>
      <c r="AH97" s="1641">
        <v>0</v>
      </c>
    </row>
    <row s="1641" customFormat="1" customHeight="1" ht="56.25">
      <c r="A98" s="1829"/>
      <c r="B98" s="1829"/>
      <c r="C98" s="1693"/>
      <c r="D98" s="350"/>
      <c r="E98" s="1037"/>
      <c r="F98" s="1037"/>
      <c r="G98" s="1037"/>
      <c r="H98" s="2583" t="s">
        <v>450</v>
      </c>
      <c r="I98" s="1745" t="s">
        <v>1164</v>
      </c>
      <c r="J98" s="1779" t="s">
        <v>1165</v>
      </c>
      <c r="K98" s="1784">
        <v>8838.92</v>
      </c>
      <c r="L98" s="2277" t="s">
        <v>311</v>
      </c>
      <c r="M98" s="2324"/>
      <c r="N98" s="624"/>
      <c r="O98" s="1630"/>
      <c r="P98" s="1630"/>
      <c r="Q98" s="1641"/>
      <c r="R98" s="1641"/>
      <c r="S98" s="1641"/>
      <c r="T98" s="1641"/>
      <c r="U98" s="1641"/>
      <c r="V98" s="1641"/>
      <c r="W98" s="1641"/>
      <c r="X98" s="1641"/>
      <c r="Y98" s="1641"/>
      <c r="Z98" s="1641"/>
      <c r="AA98" s="1641"/>
      <c r="AB98" s="1641"/>
      <c r="AC98" s="1641"/>
      <c r="AD98" s="1641"/>
      <c r="AE98" s="1641"/>
      <c r="AF98" s="1641"/>
      <c r="AG98" s="1641"/>
      <c r="AH98" s="1641">
        <v>0</v>
      </c>
    </row>
    <row s="1641" customFormat="1" customHeight="1" ht="18.75">
      <c r="A99" s="1786"/>
      <c r="B99" s="1786"/>
      <c r="C99" s="375" t="s">
        <v>1150</v>
      </c>
      <c r="D99" s="2468"/>
      <c r="E99" s="2210"/>
      <c r="F99" s="2389"/>
      <c r="G99" s="2433"/>
      <c r="H99" s="1506"/>
      <c r="I99" s="657" t="s">
        <v>1149</v>
      </c>
      <c r="J99" s="577"/>
      <c r="K99" s="1506"/>
      <c r="L99" s="220"/>
      <c r="M99" s="1867"/>
      <c r="N99" s="340"/>
      <c r="O99" s="1630"/>
      <c r="P99" s="1630"/>
      <c r="AH99" s="1637">
        <v>0</v>
      </c>
    </row>
    <row s="1641" customFormat="1" customHeight="1" ht="0.75">
      <c r="A100" s="1786"/>
      <c r="B100" s="1786"/>
      <c r="C100" s="375" t="s">
        <v>1169</v>
      </c>
      <c r="D100" s="2468"/>
      <c r="E100" s="2210"/>
      <c r="F100" s="2389"/>
      <c r="G100" s="406"/>
      <c r="H100" s="1506"/>
      <c r="I100" s="657"/>
      <c r="J100" s="577"/>
      <c r="K100" s="1506"/>
      <c r="L100" s="220"/>
      <c r="M100" s="347"/>
      <c r="N100" s="340"/>
      <c r="O100" s="1630"/>
      <c r="P100" s="1630"/>
      <c r="AH100" s="1637">
        <v>0</v>
      </c>
    </row>
    <row s="1641" customFormat="1" customHeight="1" ht="45" hidden="1">
      <c r="A101" s="1786" t="s">
        <v>174</v>
      </c>
      <c r="B101" s="1786" t="s">
        <v>175</v>
      </c>
      <c r="C101" s="375"/>
      <c r="D101" s="2468"/>
      <c r="E101" s="2210"/>
      <c r="F101" s="2389"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33" t="str">
        <f>INDEX(PT_DIFFERENTIATION_NTAR,MATCH(B101,PT_DIFFERENTIATION_NTAR_ID,0))</f>
        <v/>
      </c>
      <c r="H101" s="1868"/>
      <c r="I101" s="1745"/>
      <c r="J101" s="1779"/>
      <c r="K101" s="1784"/>
      <c r="L101" s="1868" t="s">
        <v>311</v>
      </c>
      <c r="M101" s="347"/>
      <c r="N101" s="340"/>
      <c r="O101" s="1630"/>
      <c r="P101" s="1630"/>
      <c r="AH101" s="1637">
        <v>0</v>
      </c>
    </row>
    <row s="1641" customFormat="1" customHeight="1" ht="18.75" hidden="1">
      <c r="A102" s="1786"/>
      <c r="B102" s="1786"/>
      <c r="C102" s="375" t="s">
        <v>1150</v>
      </c>
      <c r="D102" s="2468"/>
      <c r="E102" s="2210"/>
      <c r="F102" s="2389"/>
      <c r="G102" s="2433"/>
      <c r="H102" s="1506"/>
      <c r="I102" s="657" t="s">
        <v>1149</v>
      </c>
      <c r="J102" s="577"/>
      <c r="K102" s="1506"/>
      <c r="L102" s="220"/>
      <c r="M102" s="347"/>
      <c r="N102" s="340"/>
      <c r="O102" s="1630"/>
      <c r="P102" s="1630"/>
      <c r="AH102" s="1637">
        <v>0</v>
      </c>
    </row>
    <row s="1641" customFormat="1" customHeight="1" ht="0.75" hidden="1">
      <c r="A103" s="1786"/>
      <c r="B103" s="1786"/>
      <c r="C103" s="375" t="s">
        <v>1169</v>
      </c>
      <c r="D103" s="2468"/>
      <c r="E103" s="2210"/>
      <c r="F103" s="2389"/>
      <c r="G103" s="406"/>
      <c r="H103" s="1506"/>
      <c r="I103" s="657"/>
      <c r="J103" s="577"/>
      <c r="K103" s="1506"/>
      <c r="L103" s="220"/>
      <c r="M103" s="347"/>
      <c r="N103" s="340"/>
      <c r="O103" s="1630"/>
      <c r="P103" s="1630"/>
      <c r="AH103" s="1637">
        <v>0</v>
      </c>
    </row>
    <row s="1641" customFormat="1" customHeight="1" ht="45" hidden="1">
      <c r="A104" s="1786" t="s">
        <v>180</v>
      </c>
      <c r="B104" s="1786" t="s">
        <v>181</v>
      </c>
      <c r="C104" s="375"/>
      <c r="D104" s="2468"/>
      <c r="E104" s="2210"/>
      <c r="F104" s="2389"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33" t="str">
        <f>INDEX(PT_DIFFERENTIATION_NTAR,MATCH(B104,PT_DIFFERENTIATION_NTAR_ID,0))</f>
        <v/>
      </c>
      <c r="H104" s="1868"/>
      <c r="I104" s="1745"/>
      <c r="J104" s="1779"/>
      <c r="K104" s="1784"/>
      <c r="L104" s="1868" t="s">
        <v>311</v>
      </c>
      <c r="M104" s="347"/>
      <c r="N104" s="340"/>
      <c r="O104" s="1630"/>
      <c r="P104" s="1630"/>
      <c r="AH104" s="1637">
        <v>0</v>
      </c>
    </row>
    <row s="1641" customFormat="1" customHeight="1" ht="18.75" hidden="1">
      <c r="A105" s="1786"/>
      <c r="B105" s="1786"/>
      <c r="C105" s="375" t="s">
        <v>1150</v>
      </c>
      <c r="D105" s="2468"/>
      <c r="E105" s="2210"/>
      <c r="F105" s="2389"/>
      <c r="G105" s="2433"/>
      <c r="H105" s="1506"/>
      <c r="I105" s="657" t="s">
        <v>1149</v>
      </c>
      <c r="J105" s="577"/>
      <c r="K105" s="1506"/>
      <c r="L105" s="220"/>
      <c r="M105" s="347"/>
      <c r="N105" s="340"/>
      <c r="O105" s="1630"/>
      <c r="P105" s="1630"/>
      <c r="AH105" s="1637">
        <v>0</v>
      </c>
    </row>
    <row s="1641" customFormat="1" customHeight="1" ht="0.75" hidden="1">
      <c r="A106" s="1786"/>
      <c r="B106" s="1786"/>
      <c r="C106" s="375" t="s">
        <v>1169</v>
      </c>
      <c r="D106" s="2468"/>
      <c r="E106" s="2210"/>
      <c r="F106" s="2389"/>
      <c r="G106" s="406"/>
      <c r="H106" s="1506"/>
      <c r="I106" s="657"/>
      <c r="J106" s="577"/>
      <c r="K106" s="1506"/>
      <c r="L106" s="220"/>
      <c r="M106" s="347"/>
      <c r="N106" s="340"/>
      <c r="O106" s="1630"/>
      <c r="P106" s="1630"/>
      <c r="AH106" s="1637">
        <v>0</v>
      </c>
    </row>
    <row s="1641" customFormat="1" customHeight="1" ht="18.75" hidden="1">
      <c r="A107" s="1786" t="s">
        <v>186</v>
      </c>
      <c r="B107" s="1786" t="s">
        <v>187</v>
      </c>
      <c r="C107" s="375"/>
      <c r="D107" s="2468"/>
      <c r="E107" s="2210"/>
      <c r="F107" s="2389" t="str">
        <f>INDEX(PT_DIFFERENTIATION_VTAR,MATCH(A107,PT_DIFFERENTIATION_VTAR_ID,0))</f>
        <v>Тарифы на услуги по передаче тепловой энергии</v>
      </c>
      <c r="G107" s="2433" t="str">
        <f>INDEX(PT_DIFFERENTIATION_NTAR,MATCH(B107,PT_DIFFERENTIATION_NTAR_ID,0))</f>
        <v/>
      </c>
      <c r="H107" s="1868"/>
      <c r="I107" s="1745"/>
      <c r="J107" s="1779"/>
      <c r="K107" s="1784"/>
      <c r="L107" s="1868" t="s">
        <v>311</v>
      </c>
      <c r="M107" s="347"/>
      <c r="N107" s="340"/>
      <c r="O107" s="1630"/>
      <c r="P107" s="1630"/>
      <c r="AH107" s="1637">
        <v>0</v>
      </c>
    </row>
    <row s="1641" customFormat="1" customHeight="1" ht="18.75" hidden="1">
      <c r="A108" s="1786"/>
      <c r="B108" s="1786"/>
      <c r="C108" s="375" t="s">
        <v>1150</v>
      </c>
      <c r="D108" s="2468"/>
      <c r="E108" s="2210"/>
      <c r="F108" s="2389"/>
      <c r="G108" s="2433"/>
      <c r="H108" s="1506"/>
      <c r="I108" s="657" t="s">
        <v>1149</v>
      </c>
      <c r="J108" s="577"/>
      <c r="K108" s="1506"/>
      <c r="L108" s="220"/>
      <c r="M108" s="347"/>
      <c r="N108" s="340"/>
      <c r="O108" s="1630"/>
      <c r="P108" s="1630"/>
      <c r="AH108" s="1637">
        <v>0</v>
      </c>
    </row>
    <row s="1641" customFormat="1" customHeight="1" ht="0.75" hidden="1">
      <c r="A109" s="1786"/>
      <c r="B109" s="1786"/>
      <c r="C109" s="375" t="s">
        <v>1169</v>
      </c>
      <c r="D109" s="2468"/>
      <c r="E109" s="2210"/>
      <c r="F109" s="2389"/>
      <c r="G109" s="406"/>
      <c r="H109" s="1506"/>
      <c r="I109" s="657"/>
      <c r="J109" s="577"/>
      <c r="K109" s="1506"/>
      <c r="L109" s="220"/>
      <c r="M109" s="347"/>
      <c r="N109" s="340"/>
      <c r="O109" s="1630"/>
      <c r="P109" s="1630"/>
      <c r="AH109" s="1637">
        <v>0</v>
      </c>
    </row>
    <row s="1641" customFormat="1" customHeight="1" ht="18.75" hidden="1">
      <c r="A110" s="1786" t="s">
        <v>192</v>
      </c>
      <c r="B110" s="1786" t="s">
        <v>193</v>
      </c>
      <c r="C110" s="375"/>
      <c r="D110" s="2468"/>
      <c r="E110" s="2210"/>
      <c r="F110" s="2389" t="str">
        <f>INDEX(PT_DIFFERENTIATION_VTAR,MATCH(A110,PT_DIFFERENTIATION_VTAR_ID,0))</f>
        <v>Тарифы на услуги по передаче теплоносителя</v>
      </c>
      <c r="G110" s="2433" t="str">
        <f>INDEX(PT_DIFFERENTIATION_NTAR,MATCH(B110,PT_DIFFERENTIATION_NTAR_ID,0))</f>
        <v/>
      </c>
      <c r="H110" s="1868"/>
      <c r="I110" s="1745"/>
      <c r="J110" s="1779"/>
      <c r="K110" s="1784"/>
      <c r="L110" s="1868" t="s">
        <v>311</v>
      </c>
      <c r="M110" s="347"/>
      <c r="N110" s="340"/>
      <c r="O110" s="1630"/>
      <c r="P110" s="1630"/>
      <c r="AH110" s="1637">
        <v>0</v>
      </c>
    </row>
    <row s="1641" customFormat="1" customHeight="1" ht="18.75" hidden="1">
      <c r="A111" s="1786"/>
      <c r="B111" s="1786"/>
      <c r="C111" s="375" t="s">
        <v>1150</v>
      </c>
      <c r="D111" s="2468"/>
      <c r="E111" s="2210"/>
      <c r="F111" s="2389"/>
      <c r="G111" s="2433"/>
      <c r="H111" s="1506"/>
      <c r="I111" s="657" t="s">
        <v>1149</v>
      </c>
      <c r="J111" s="577"/>
      <c r="K111" s="1506"/>
      <c r="L111" s="220"/>
      <c r="M111" s="347"/>
      <c r="N111" s="340"/>
      <c r="O111" s="1630"/>
      <c r="P111" s="1630"/>
      <c r="AH111" s="1637">
        <v>0</v>
      </c>
    </row>
    <row s="1641" customFormat="1" customHeight="1" ht="0.75" hidden="1">
      <c r="A112" s="1786"/>
      <c r="B112" s="1786"/>
      <c r="C112" s="375" t="s">
        <v>1169</v>
      </c>
      <c r="D112" s="2468"/>
      <c r="E112" s="2210"/>
      <c r="F112" s="2389"/>
      <c r="G112" s="406"/>
      <c r="H112" s="1506"/>
      <c r="I112" s="657"/>
      <c r="J112" s="577"/>
      <c r="K112" s="1506"/>
      <c r="L112" s="220"/>
      <c r="M112" s="347"/>
      <c r="N112" s="340"/>
      <c r="O112" s="1630"/>
      <c r="P112" s="1630"/>
      <c r="AH112" s="1637">
        <v>0</v>
      </c>
    </row>
    <row s="1641" customFormat="1" customHeight="1" ht="18.75" hidden="1">
      <c r="A113" s="1786" t="s">
        <v>198</v>
      </c>
      <c r="B113" s="1786" t="s">
        <v>199</v>
      </c>
      <c r="C113" s="375"/>
      <c r="D113" s="2468"/>
      <c r="E113" s="2210"/>
      <c r="F113" s="2389"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33" t="str">
        <f>INDEX(PT_DIFFERENTIATION_NTAR,MATCH(B113,PT_DIFFERENTIATION_NTAR_ID,0))</f>
        <v/>
      </c>
      <c r="H113" s="1868"/>
      <c r="I113" s="1745"/>
      <c r="J113" s="1779"/>
      <c r="K113" s="1784"/>
      <c r="L113" s="1868" t="s">
        <v>311</v>
      </c>
      <c r="M113" s="347"/>
      <c r="N113" s="340"/>
      <c r="O113" s="1630"/>
      <c r="P113" s="1630"/>
      <c r="AH113" s="1637">
        <v>0</v>
      </c>
    </row>
    <row s="1641" customFormat="1" customHeight="1" ht="18.75" hidden="1">
      <c r="A114" s="1786"/>
      <c r="B114" s="1786"/>
      <c r="C114" s="375" t="s">
        <v>1150</v>
      </c>
      <c r="D114" s="2468"/>
      <c r="E114" s="2210"/>
      <c r="F114" s="2389"/>
      <c r="G114" s="2433"/>
      <c r="H114" s="1506"/>
      <c r="I114" s="657" t="s">
        <v>1149</v>
      </c>
      <c r="J114" s="577"/>
      <c r="K114" s="1506"/>
      <c r="L114" s="220"/>
      <c r="M114" s="347"/>
      <c r="N114" s="340"/>
      <c r="O114" s="1630"/>
      <c r="P114" s="1630"/>
      <c r="AH114" s="1637">
        <v>0</v>
      </c>
    </row>
    <row s="1641" customFormat="1" customHeight="1" ht="0.75" hidden="1">
      <c r="A115" s="1786"/>
      <c r="B115" s="1786"/>
      <c r="C115" s="375" t="s">
        <v>1169</v>
      </c>
      <c r="D115" s="2468"/>
      <c r="E115" s="2210"/>
      <c r="F115" s="2389"/>
      <c r="G115" s="406"/>
      <c r="H115" s="1506"/>
      <c r="I115" s="657"/>
      <c r="J115" s="577"/>
      <c r="K115" s="1506"/>
      <c r="L115" s="220"/>
      <c r="M115" s="347"/>
      <c r="N115" s="340"/>
      <c r="O115" s="1630"/>
      <c r="P115" s="1630"/>
      <c r="AH115" s="1637">
        <v>0</v>
      </c>
    </row>
    <row s="1641" customFormat="1" customHeight="1" ht="18.75" hidden="1">
      <c r="A116" s="1786" t="s">
        <v>204</v>
      </c>
      <c r="B116" s="1786" t="s">
        <v>205</v>
      </c>
      <c r="C116" s="375"/>
      <c r="D116" s="2468"/>
      <c r="E116" s="2210"/>
      <c r="F116" s="2389" t="str">
        <f>INDEX(PT_DIFFERENTIATION_VTAR,MATCH(A116,PT_DIFFERENTIATION_VTAR_ID,0))</f>
        <v>Плата за подключение (технологическое присоединение) к системе теплоснабжения</v>
      </c>
      <c r="G116" s="2433" t="str">
        <f>INDEX(PT_DIFFERENTIATION_NTAR,MATCH(B116,PT_DIFFERENTIATION_NTAR_ID,0))</f>
        <v/>
      </c>
      <c r="H116" s="1868"/>
      <c r="I116" s="1745"/>
      <c r="J116" s="1779"/>
      <c r="K116" s="1784"/>
      <c r="L116" s="1868" t="s">
        <v>311</v>
      </c>
      <c r="M116" s="347"/>
      <c r="N116" s="340"/>
      <c r="O116" s="1630"/>
      <c r="P116" s="1630"/>
      <c r="AH116" s="1637">
        <v>0</v>
      </c>
    </row>
    <row s="1641" customFormat="1" customHeight="1" ht="18.75" hidden="1">
      <c r="A117" s="1786"/>
      <c r="B117" s="1786"/>
      <c r="C117" s="375" t="s">
        <v>1150</v>
      </c>
      <c r="D117" s="2468"/>
      <c r="E117" s="2210"/>
      <c r="F117" s="2389"/>
      <c r="G117" s="2433"/>
      <c r="H117" s="1506"/>
      <c r="I117" s="657" t="s">
        <v>1149</v>
      </c>
      <c r="J117" s="577"/>
      <c r="K117" s="1506"/>
      <c r="L117" s="220"/>
      <c r="M117" s="347"/>
      <c r="N117" s="340"/>
      <c r="O117" s="1630"/>
      <c r="P117" s="1630"/>
      <c r="AH117" s="1637">
        <v>0</v>
      </c>
    </row>
    <row s="1641" customFormat="1" customHeight="1" ht="0.75" hidden="1">
      <c r="A118" s="1786"/>
      <c r="B118" s="1786"/>
      <c r="C118" s="375" t="s">
        <v>1169</v>
      </c>
      <c r="D118" s="2468"/>
      <c r="E118" s="2210"/>
      <c r="F118" s="2389"/>
      <c r="G118" s="406"/>
      <c r="H118" s="1506"/>
      <c r="I118" s="657"/>
      <c r="J118" s="577"/>
      <c r="K118" s="1506"/>
      <c r="L118" s="220"/>
      <c r="M118" s="347"/>
      <c r="N118" s="340"/>
      <c r="O118" s="1630"/>
      <c r="P118" s="1630"/>
      <c r="AH118" s="1637">
        <v>0</v>
      </c>
    </row>
    <row s="1641" customFormat="1" customHeight="1" ht="18.75" hidden="1">
      <c r="A119" s="1786" t="s">
        <v>210</v>
      </c>
      <c r="B119" s="1786" t="s">
        <v>211</v>
      </c>
      <c r="C119" s="375"/>
      <c r="D119" s="2468"/>
      <c r="E119" s="2210"/>
      <c r="F119" s="2389" t="str">
        <f>INDEX(PT_DIFFERENTIATION_VTAR,MATCH(A119,PT_DIFFERENTIATION_VTAR_ID,0))</f>
        <v>Плата за подключение (технологическое присоединение) к системе теплоснабжения (индивидуальная)</v>
      </c>
      <c r="G119" s="2433" t="str">
        <f>INDEX(PT_DIFFERENTIATION_NTAR,MATCH(B119,PT_DIFFERENTIATION_NTAR_ID,0))</f>
        <v/>
      </c>
      <c r="H119" s="1995"/>
      <c r="I119" s="1745"/>
      <c r="J119" s="1779"/>
      <c r="K119" s="1784"/>
      <c r="L119" s="1995" t="s">
        <v>311</v>
      </c>
      <c r="M119" s="347"/>
      <c r="N119" s="340"/>
      <c r="O119" s="1630"/>
      <c r="P119" s="1630"/>
      <c r="AH119" s="1637">
        <v>0</v>
      </c>
    </row>
    <row s="1641" customFormat="1" customHeight="1" ht="18.75" hidden="1">
      <c r="A120" s="1786"/>
      <c r="B120" s="1786"/>
      <c r="C120" s="375" t="s">
        <v>1150</v>
      </c>
      <c r="D120" s="2468"/>
      <c r="E120" s="2210"/>
      <c r="F120" s="2389"/>
      <c r="G120" s="2433"/>
      <c r="H120" s="1506"/>
      <c r="I120" s="657" t="s">
        <v>1149</v>
      </c>
      <c r="J120" s="577"/>
      <c r="K120" s="1506"/>
      <c r="L120" s="220"/>
      <c r="M120" s="347"/>
      <c r="N120" s="340"/>
      <c r="O120" s="1630"/>
      <c r="P120" s="1630"/>
      <c r="AH120" s="1637">
        <v>0</v>
      </c>
    </row>
    <row s="1641" customFormat="1" customHeight="1" ht="0.75" hidden="1">
      <c r="A121" s="1786"/>
      <c r="B121" s="1786"/>
      <c r="C121" s="375" t="s">
        <v>1169</v>
      </c>
      <c r="D121" s="2468"/>
      <c r="E121" s="2210"/>
      <c r="F121" s="2389"/>
      <c r="G121" s="406"/>
      <c r="H121" s="1506"/>
      <c r="I121" s="657"/>
      <c r="J121" s="577"/>
      <c r="K121" s="1506"/>
      <c r="L121" s="220"/>
      <c r="M121" s="347"/>
      <c r="N121" s="340"/>
      <c r="O121" s="1630"/>
      <c r="P121" s="1630"/>
      <c r="AH121" s="1637">
        <v>0</v>
      </c>
    </row>
    <row s="1641" customFormat="1" customHeight="1" ht="18.75" hidden="1">
      <c r="A122" s="1786" t="s">
        <v>230</v>
      </c>
      <c r="B122" s="1786" t="s">
        <v>231</v>
      </c>
      <c r="C122" s="375"/>
      <c r="D122" s="2468"/>
      <c r="E122" s="2210"/>
      <c r="F122" s="2389" t="str">
        <f>INDEX(PT_DIFFERENTIATION_VTAR,MATCH(A122,PT_DIFFERENTIATION_VTAR_ID,0))</f>
        <v>Тариф на питьевую воду (питьевое водоснабжение)</v>
      </c>
      <c r="G122" s="2433" t="str">
        <f>INDEX(PT_DIFFERENTIATION_NTAR,MATCH(B122,PT_DIFFERENTIATION_NTAR_ID,0))</f>
        <v/>
      </c>
      <c r="H122" s="1868"/>
      <c r="I122" s="1745"/>
      <c r="J122" s="1779"/>
      <c r="K122" s="1784"/>
      <c r="L122" s="1868" t="s">
        <v>311</v>
      </c>
      <c r="M122" s="347"/>
      <c r="N122" s="340"/>
      <c r="O122" s="1630"/>
      <c r="P122" s="1630"/>
      <c r="AH122" s="1637">
        <v>0</v>
      </c>
    </row>
    <row s="1641" customFormat="1" customHeight="1" ht="18.75" hidden="1">
      <c r="A123" s="1786"/>
      <c r="B123" s="1786"/>
      <c r="C123" s="375" t="s">
        <v>1150</v>
      </c>
      <c r="D123" s="2468"/>
      <c r="E123" s="2210"/>
      <c r="F123" s="2389"/>
      <c r="G123" s="2433"/>
      <c r="H123" s="1506"/>
      <c r="I123" s="657" t="s">
        <v>1149</v>
      </c>
      <c r="J123" s="577"/>
      <c r="K123" s="1506"/>
      <c r="L123" s="220"/>
      <c r="M123" s="347"/>
      <c r="N123" s="340"/>
      <c r="O123" s="1630"/>
      <c r="P123" s="1630"/>
      <c r="AH123" s="1637">
        <v>0</v>
      </c>
    </row>
    <row s="1641" customFormat="1" customHeight="1" ht="0.75" hidden="1">
      <c r="A124" s="1786"/>
      <c r="B124" s="1786"/>
      <c r="C124" s="375" t="s">
        <v>1169</v>
      </c>
      <c r="D124" s="2468"/>
      <c r="E124" s="2210"/>
      <c r="F124" s="2389"/>
      <c r="G124" s="406"/>
      <c r="H124" s="1506"/>
      <c r="I124" s="657"/>
      <c r="J124" s="577"/>
      <c r="K124" s="1506"/>
      <c r="L124" s="220"/>
      <c r="M124" s="347"/>
      <c r="N124" s="340"/>
      <c r="O124" s="1630"/>
      <c r="P124" s="1630"/>
      <c r="AH124" s="1637">
        <v>0</v>
      </c>
    </row>
    <row s="1641" customFormat="1" customHeight="1" ht="18.75" hidden="1">
      <c r="A125" s="1786" t="s">
        <v>235</v>
      </c>
      <c r="B125" s="1786" t="s">
        <v>236</v>
      </c>
      <c r="C125" s="375"/>
      <c r="D125" s="2468"/>
      <c r="E125" s="2210"/>
      <c r="F125" s="2389" t="str">
        <f>INDEX(PT_DIFFERENTIATION_VTAR,MATCH(A125,PT_DIFFERENTIATION_VTAR_ID,0))</f>
        <v>Тариф на техническую воду</v>
      </c>
      <c r="G125" s="2433" t="str">
        <f>INDEX(PT_DIFFERENTIATION_NTAR,MATCH(B125,PT_DIFFERENTIATION_NTAR_ID,0))</f>
        <v/>
      </c>
      <c r="H125" s="1868"/>
      <c r="I125" s="1745"/>
      <c r="J125" s="1779"/>
      <c r="K125" s="1784"/>
      <c r="L125" s="1868" t="s">
        <v>311</v>
      </c>
      <c r="M125" s="347"/>
      <c r="N125" s="340"/>
      <c r="O125" s="1630"/>
      <c r="P125" s="1630"/>
      <c r="AH125" s="1637">
        <v>0</v>
      </c>
    </row>
    <row s="1641" customFormat="1" customHeight="1" ht="18.75" hidden="1">
      <c r="A126" s="1786"/>
      <c r="B126" s="1786"/>
      <c r="C126" s="375" t="s">
        <v>1150</v>
      </c>
      <c r="D126" s="2468"/>
      <c r="E126" s="2210"/>
      <c r="F126" s="2389"/>
      <c r="G126" s="2433"/>
      <c r="H126" s="1506"/>
      <c r="I126" s="657" t="s">
        <v>1149</v>
      </c>
      <c r="J126" s="577"/>
      <c r="K126" s="1506"/>
      <c r="L126" s="220"/>
      <c r="M126" s="347"/>
      <c r="N126" s="340"/>
      <c r="O126" s="1630"/>
      <c r="P126" s="1630"/>
      <c r="AH126" s="1637">
        <v>0</v>
      </c>
    </row>
    <row s="1641" customFormat="1" customHeight="1" ht="0.75" hidden="1">
      <c r="A127" s="1786"/>
      <c r="B127" s="1786"/>
      <c r="C127" s="375" t="s">
        <v>1169</v>
      </c>
      <c r="D127" s="2468"/>
      <c r="E127" s="2210"/>
      <c r="F127" s="2389"/>
      <c r="G127" s="406"/>
      <c r="H127" s="1506"/>
      <c r="I127" s="657"/>
      <c r="J127" s="577"/>
      <c r="K127" s="1506"/>
      <c r="L127" s="220"/>
      <c r="M127" s="347"/>
      <c r="N127" s="340"/>
      <c r="O127" s="1630"/>
      <c r="P127" s="1630"/>
      <c r="AH127" s="1637">
        <v>0</v>
      </c>
    </row>
    <row s="1641" customFormat="1" customHeight="1" ht="18.75" hidden="1">
      <c r="A128" s="1786" t="s">
        <v>240</v>
      </c>
      <c r="B128" s="1786" t="s">
        <v>241</v>
      </c>
      <c r="C128" s="375"/>
      <c r="D128" s="2468"/>
      <c r="E128" s="2210"/>
      <c r="F128" s="2389" t="str">
        <f>INDEX(PT_DIFFERENTIATION_VTAR,MATCH(A128,PT_DIFFERENTIATION_VTAR_ID,0))</f>
        <v>Тариф на транспортировку воды</v>
      </c>
      <c r="G128" s="2433" t="str">
        <f>INDEX(PT_DIFFERENTIATION_NTAR,MATCH(B128,PT_DIFFERENTIATION_NTAR_ID,0))</f>
        <v/>
      </c>
      <c r="H128" s="1868"/>
      <c r="I128" s="1745"/>
      <c r="J128" s="1779"/>
      <c r="K128" s="1784"/>
      <c r="L128" s="1868" t="s">
        <v>311</v>
      </c>
      <c r="M128" s="347"/>
      <c r="N128" s="340"/>
      <c r="O128" s="1630"/>
      <c r="P128" s="1630"/>
      <c r="AH128" s="1637">
        <v>0</v>
      </c>
    </row>
    <row s="1641" customFormat="1" customHeight="1" ht="18.75" hidden="1">
      <c r="A129" s="1786"/>
      <c r="B129" s="1786"/>
      <c r="C129" s="375" t="s">
        <v>1150</v>
      </c>
      <c r="D129" s="2468"/>
      <c r="E129" s="2210"/>
      <c r="F129" s="2389"/>
      <c r="G129" s="2433"/>
      <c r="H129" s="1506"/>
      <c r="I129" s="657" t="s">
        <v>1149</v>
      </c>
      <c r="J129" s="577"/>
      <c r="K129" s="1506"/>
      <c r="L129" s="220"/>
      <c r="M129" s="347"/>
      <c r="N129" s="340"/>
      <c r="O129" s="1630"/>
      <c r="P129" s="1630"/>
      <c r="AH129" s="1637">
        <v>0</v>
      </c>
    </row>
    <row s="1641" customFormat="1" customHeight="1" ht="0.75" hidden="1">
      <c r="A130" s="1786"/>
      <c r="B130" s="1786"/>
      <c r="C130" s="375" t="s">
        <v>1169</v>
      </c>
      <c r="D130" s="2468"/>
      <c r="E130" s="2210"/>
      <c r="F130" s="2389"/>
      <c r="G130" s="406"/>
      <c r="H130" s="1506"/>
      <c r="I130" s="657"/>
      <c r="J130" s="577"/>
      <c r="K130" s="1506"/>
      <c r="L130" s="220"/>
      <c r="M130" s="347"/>
      <c r="N130" s="340"/>
      <c r="O130" s="1630"/>
      <c r="P130" s="1630"/>
      <c r="AH130" s="1637">
        <v>0</v>
      </c>
    </row>
    <row s="1641" customFormat="1" customHeight="1" ht="18.75" hidden="1">
      <c r="A131" s="1786" t="s">
        <v>245</v>
      </c>
      <c r="B131" s="1786" t="s">
        <v>246</v>
      </c>
      <c r="C131" s="375"/>
      <c r="D131" s="2468"/>
      <c r="E131" s="2210"/>
      <c r="F131" s="2389" t="str">
        <f>INDEX(PT_DIFFERENTIATION_VTAR,MATCH(A131,PT_DIFFERENTIATION_VTAR_ID,0))</f>
        <v>Тариф на подвоз воды</v>
      </c>
      <c r="G131" s="2433" t="str">
        <f>INDEX(PT_DIFFERENTIATION_NTAR,MATCH(B131,PT_DIFFERENTIATION_NTAR_ID,0))</f>
        <v/>
      </c>
      <c r="H131" s="1868"/>
      <c r="I131" s="1745"/>
      <c r="J131" s="1779"/>
      <c r="K131" s="1784"/>
      <c r="L131" s="1868" t="s">
        <v>311</v>
      </c>
      <c r="M131" s="347"/>
      <c r="N131" s="340"/>
      <c r="O131" s="1630"/>
      <c r="P131" s="1630"/>
      <c r="AH131" s="1637">
        <v>0</v>
      </c>
    </row>
    <row s="1641" customFormat="1" customHeight="1" ht="18.75" hidden="1">
      <c r="A132" s="1786"/>
      <c r="B132" s="1786"/>
      <c r="C132" s="375" t="s">
        <v>1150</v>
      </c>
      <c r="D132" s="2468"/>
      <c r="E132" s="2210"/>
      <c r="F132" s="2389"/>
      <c r="G132" s="2433"/>
      <c r="H132" s="1506"/>
      <c r="I132" s="657" t="s">
        <v>1149</v>
      </c>
      <c r="J132" s="577"/>
      <c r="K132" s="1506"/>
      <c r="L132" s="220"/>
      <c r="M132" s="347"/>
      <c r="N132" s="340"/>
      <c r="O132" s="1630"/>
      <c r="P132" s="1630"/>
      <c r="AH132" s="1637">
        <v>0</v>
      </c>
    </row>
    <row s="1641" customFormat="1" customHeight="1" ht="0.75" hidden="1">
      <c r="A133" s="1786"/>
      <c r="B133" s="1786"/>
      <c r="C133" s="375" t="s">
        <v>1169</v>
      </c>
      <c r="D133" s="2468"/>
      <c r="E133" s="2210"/>
      <c r="F133" s="2389"/>
      <c r="G133" s="406"/>
      <c r="H133" s="1506"/>
      <c r="I133" s="657"/>
      <c r="J133" s="577"/>
      <c r="K133" s="1506"/>
      <c r="L133" s="220"/>
      <c r="M133" s="347"/>
      <c r="N133" s="340"/>
      <c r="O133" s="1630"/>
      <c r="P133" s="1630"/>
      <c r="AH133" s="1637">
        <v>0</v>
      </c>
    </row>
    <row s="1641" customFormat="1" customHeight="1" ht="18.75" hidden="1">
      <c r="A134" s="1786" t="s">
        <v>250</v>
      </c>
      <c r="B134" s="1786" t="s">
        <v>251</v>
      </c>
      <c r="C134" s="375"/>
      <c r="D134" s="2468"/>
      <c r="E134" s="2210"/>
      <c r="F134" s="2389"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33" t="str">
        <f>INDEX(PT_DIFFERENTIATION_NTAR,MATCH(B134,PT_DIFFERENTIATION_NTAR_ID,0))</f>
        <v/>
      </c>
      <c r="H134" s="1868"/>
      <c r="I134" s="1745"/>
      <c r="J134" s="1779"/>
      <c r="K134" s="1784"/>
      <c r="L134" s="1868" t="s">
        <v>311</v>
      </c>
      <c r="M134" s="347"/>
      <c r="N134" s="340"/>
      <c r="O134" s="1630"/>
      <c r="P134" s="1630"/>
      <c r="AH134" s="1637">
        <v>0</v>
      </c>
    </row>
    <row s="1641" customFormat="1" customHeight="1" ht="18.75" hidden="1">
      <c r="A135" s="1786"/>
      <c r="B135" s="1786"/>
      <c r="C135" s="375" t="s">
        <v>1150</v>
      </c>
      <c r="D135" s="2468"/>
      <c r="E135" s="2210"/>
      <c r="F135" s="2389"/>
      <c r="G135" s="2433"/>
      <c r="H135" s="1506"/>
      <c r="I135" s="657" t="s">
        <v>1149</v>
      </c>
      <c r="J135" s="577"/>
      <c r="K135" s="1506"/>
      <c r="L135" s="220"/>
      <c r="M135" s="347"/>
      <c r="N135" s="340"/>
      <c r="O135" s="1630"/>
      <c r="P135" s="1630"/>
      <c r="AH135" s="1637">
        <v>0</v>
      </c>
    </row>
    <row s="1641" customFormat="1" customHeight="1" ht="0.75" hidden="1">
      <c r="A136" s="1786"/>
      <c r="B136" s="1786"/>
      <c r="C136" s="375" t="s">
        <v>1169</v>
      </c>
      <c r="D136" s="2468"/>
      <c r="E136" s="2210"/>
      <c r="F136" s="2389"/>
      <c r="G136" s="406"/>
      <c r="H136" s="1506"/>
      <c r="I136" s="657"/>
      <c r="J136" s="577"/>
      <c r="K136" s="1506"/>
      <c r="L136" s="220"/>
      <c r="M136" s="347"/>
      <c r="N136" s="340"/>
      <c r="O136" s="1630"/>
      <c r="P136" s="1630"/>
      <c r="AH136" s="1637">
        <v>0</v>
      </c>
    </row>
    <row s="1641" customFormat="1" customHeight="1" ht="18.75" hidden="1">
      <c r="A137" s="1786" t="s">
        <v>255</v>
      </c>
      <c r="B137" s="1786" t="s">
        <v>256</v>
      </c>
      <c r="C137" s="375"/>
      <c r="D137" s="2468"/>
      <c r="E137" s="2210"/>
      <c r="F137" s="2389" t="str">
        <f>INDEX(PT_DIFFERENTIATION_VTAR,MATCH(A137,PT_DIFFERENTIATION_VTAR_ID,0))</f>
        <v>Тариф на горячую воду (горячее водоснабжение)</v>
      </c>
      <c r="G137" s="2433" t="str">
        <f>INDEX(PT_DIFFERENTIATION_NTAR,MATCH(B137,PT_DIFFERENTIATION_NTAR_ID,0))</f>
        <v/>
      </c>
      <c r="H137" s="1868"/>
      <c r="I137" s="1745"/>
      <c r="J137" s="1779"/>
      <c r="K137" s="1784"/>
      <c r="L137" s="1868" t="s">
        <v>311</v>
      </c>
      <c r="M137" s="347"/>
      <c r="N137" s="340"/>
      <c r="O137" s="1630"/>
      <c r="P137" s="1630"/>
      <c r="AH137" s="1637">
        <v>0</v>
      </c>
    </row>
    <row s="1641" customFormat="1" customHeight="1" ht="18.75" hidden="1">
      <c r="A138" s="1786"/>
      <c r="B138" s="1786"/>
      <c r="C138" s="375" t="s">
        <v>1150</v>
      </c>
      <c r="D138" s="2468"/>
      <c r="E138" s="2210"/>
      <c r="F138" s="2389"/>
      <c r="G138" s="2433"/>
      <c r="H138" s="1506"/>
      <c r="I138" s="657" t="s">
        <v>1149</v>
      </c>
      <c r="J138" s="577"/>
      <c r="K138" s="1506"/>
      <c r="L138" s="220"/>
      <c r="M138" s="347"/>
      <c r="N138" s="340"/>
      <c r="O138" s="1630"/>
      <c r="P138" s="1630"/>
      <c r="AH138" s="1637">
        <v>0</v>
      </c>
    </row>
    <row s="1641" customFormat="1" customHeight="1" ht="0.75" hidden="1">
      <c r="A139" s="1786"/>
      <c r="B139" s="1786"/>
      <c r="C139" s="375" t="s">
        <v>1169</v>
      </c>
      <c r="D139" s="2468"/>
      <c r="E139" s="2210"/>
      <c r="F139" s="2389"/>
      <c r="G139" s="406"/>
      <c r="H139" s="1506"/>
      <c r="I139" s="657"/>
      <c r="J139" s="577"/>
      <c r="K139" s="1506"/>
      <c r="L139" s="220"/>
      <c r="M139" s="347"/>
      <c r="N139" s="340"/>
      <c r="O139" s="1630"/>
      <c r="P139" s="1630"/>
      <c r="AH139" s="1637">
        <v>0</v>
      </c>
    </row>
    <row s="1641" customFormat="1" customHeight="1" ht="18.75" hidden="1">
      <c r="A140" s="1786" t="s">
        <v>260</v>
      </c>
      <c r="B140" s="1786" t="s">
        <v>261</v>
      </c>
      <c r="C140" s="375"/>
      <c r="D140" s="2468"/>
      <c r="E140" s="2210"/>
      <c r="F140" s="2389" t="str">
        <f>INDEX(PT_DIFFERENTIATION_VTAR,MATCH(A140,PT_DIFFERENTIATION_VTAR_ID,0))</f>
        <v>Тариф на транспортировку горячей воды</v>
      </c>
      <c r="G140" s="2433" t="str">
        <f>INDEX(PT_DIFFERENTIATION_NTAR,MATCH(B140,PT_DIFFERENTIATION_NTAR_ID,0))</f>
        <v/>
      </c>
      <c r="H140" s="1868"/>
      <c r="I140" s="1745"/>
      <c r="J140" s="1779"/>
      <c r="K140" s="1784"/>
      <c r="L140" s="1868" t="s">
        <v>311</v>
      </c>
      <c r="M140" s="347"/>
      <c r="N140" s="340"/>
      <c r="O140" s="1630"/>
      <c r="P140" s="1630"/>
      <c r="AH140" s="1637">
        <v>0</v>
      </c>
    </row>
    <row s="1641" customFormat="1" customHeight="1" ht="18.75" hidden="1">
      <c r="A141" s="1786"/>
      <c r="B141" s="1786"/>
      <c r="C141" s="375" t="s">
        <v>1150</v>
      </c>
      <c r="D141" s="2468"/>
      <c r="E141" s="2210"/>
      <c r="F141" s="2389"/>
      <c r="G141" s="2433"/>
      <c r="H141" s="1506"/>
      <c r="I141" s="657" t="s">
        <v>1149</v>
      </c>
      <c r="J141" s="577"/>
      <c r="K141" s="1506"/>
      <c r="L141" s="220"/>
      <c r="M141" s="347"/>
      <c r="N141" s="340"/>
      <c r="O141" s="1630"/>
      <c r="P141" s="1630"/>
      <c r="AH141" s="1637">
        <v>0</v>
      </c>
    </row>
    <row s="1641" customFormat="1" customHeight="1" ht="0.75" hidden="1">
      <c r="A142" s="1786"/>
      <c r="B142" s="1786"/>
      <c r="C142" s="375" t="s">
        <v>1169</v>
      </c>
      <c r="D142" s="2468"/>
      <c r="E142" s="2210"/>
      <c r="F142" s="2389"/>
      <c r="G142" s="406"/>
      <c r="H142" s="1506"/>
      <c r="I142" s="657"/>
      <c r="J142" s="577"/>
      <c r="K142" s="1506"/>
      <c r="L142" s="220"/>
      <c r="M142" s="347"/>
      <c r="N142" s="340"/>
      <c r="O142" s="1630"/>
      <c r="P142" s="1630"/>
      <c r="AH142" s="1637">
        <v>0</v>
      </c>
    </row>
    <row s="1641" customFormat="1" customHeight="1" ht="18.75" hidden="1">
      <c r="A143" s="1786" t="s">
        <v>265</v>
      </c>
      <c r="B143" s="1786" t="s">
        <v>266</v>
      </c>
      <c r="C143" s="375"/>
      <c r="D143" s="2468"/>
      <c r="E143" s="2210"/>
      <c r="F143" s="2389"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3" t="str">
        <f>INDEX(PT_DIFFERENTIATION_NTAR,MATCH(B143,PT_DIFFERENTIATION_NTAR_ID,0))</f>
        <v/>
      </c>
      <c r="H143" s="1868"/>
      <c r="I143" s="1745"/>
      <c r="J143" s="1779"/>
      <c r="K143" s="1784"/>
      <c r="L143" s="1868" t="s">
        <v>311</v>
      </c>
      <c r="M143" s="347"/>
      <c r="N143" s="340"/>
      <c r="O143" s="1630"/>
      <c r="P143" s="1630"/>
      <c r="AH143" s="1637">
        <v>0</v>
      </c>
    </row>
    <row s="1641" customFormat="1" customHeight="1" ht="18.75" hidden="1">
      <c r="A144" s="1786"/>
      <c r="B144" s="1786"/>
      <c r="C144" s="375" t="s">
        <v>1150</v>
      </c>
      <c r="D144" s="2468"/>
      <c r="E144" s="2210"/>
      <c r="F144" s="2389"/>
      <c r="G144" s="2433"/>
      <c r="H144" s="1506"/>
      <c r="I144" s="657" t="s">
        <v>1149</v>
      </c>
      <c r="J144" s="577"/>
      <c r="K144" s="1506"/>
      <c r="L144" s="220"/>
      <c r="M144" s="347"/>
      <c r="N144" s="340"/>
      <c r="O144" s="1630"/>
      <c r="P144" s="1630"/>
      <c r="AH144" s="1637">
        <v>0</v>
      </c>
    </row>
    <row s="1641" customFormat="1" customHeight="1" ht="0.75" hidden="1">
      <c r="A145" s="1786"/>
      <c r="B145" s="1786"/>
      <c r="C145" s="375" t="s">
        <v>1169</v>
      </c>
      <c r="D145" s="2468"/>
      <c r="E145" s="2210"/>
      <c r="F145" s="2389"/>
      <c r="G145" s="406"/>
      <c r="H145" s="1506"/>
      <c r="I145" s="657"/>
      <c r="J145" s="577"/>
      <c r="K145" s="1506"/>
      <c r="L145" s="220"/>
      <c r="M145" s="347"/>
      <c r="N145" s="340"/>
      <c r="O145" s="1630"/>
      <c r="P145" s="1630"/>
      <c r="AH145" s="1637">
        <v>0</v>
      </c>
    </row>
    <row s="1641" customFormat="1" customHeight="1" ht="18.75" hidden="1">
      <c r="A146" s="1786" t="s">
        <v>270</v>
      </c>
      <c r="B146" s="1786" t="s">
        <v>271</v>
      </c>
      <c r="C146" s="375"/>
      <c r="D146" s="2468"/>
      <c r="E146" s="2210"/>
      <c r="F146" s="2389" t="str">
        <f>INDEX(PT_DIFFERENTIATION_VTAR,MATCH(A146,PT_DIFFERENTIATION_VTAR_ID,0))</f>
        <v>Тариф на водоотведение</v>
      </c>
      <c r="G146" s="2433" t="str">
        <f>INDEX(PT_DIFFERENTIATION_NTAR,MATCH(B146,PT_DIFFERENTIATION_NTAR_ID,0))</f>
        <v/>
      </c>
      <c r="H146" s="1868"/>
      <c r="I146" s="1745"/>
      <c r="J146" s="1779"/>
      <c r="K146" s="1784"/>
      <c r="L146" s="1868" t="s">
        <v>311</v>
      </c>
      <c r="M146" s="347"/>
      <c r="N146" s="340"/>
      <c r="O146" s="1630"/>
      <c r="P146" s="1630"/>
      <c r="AH146" s="1637">
        <v>0</v>
      </c>
    </row>
    <row s="1641" customFormat="1" customHeight="1" ht="18.75" hidden="1">
      <c r="A147" s="1786"/>
      <c r="B147" s="1786"/>
      <c r="C147" s="375" t="s">
        <v>1150</v>
      </c>
      <c r="D147" s="2468"/>
      <c r="E147" s="2210"/>
      <c r="F147" s="2389"/>
      <c r="G147" s="2433"/>
      <c r="H147" s="1506"/>
      <c r="I147" s="657" t="s">
        <v>1149</v>
      </c>
      <c r="J147" s="577"/>
      <c r="K147" s="1506"/>
      <c r="L147" s="220"/>
      <c r="M147" s="347"/>
      <c r="N147" s="340"/>
      <c r="O147" s="1630"/>
      <c r="P147" s="1630"/>
      <c r="AH147" s="1637">
        <v>0</v>
      </c>
    </row>
    <row s="1641" customFormat="1" customHeight="1" ht="0.75" hidden="1">
      <c r="A148" s="1786"/>
      <c r="B148" s="1786"/>
      <c r="C148" s="375" t="s">
        <v>1169</v>
      </c>
      <c r="D148" s="2468"/>
      <c r="E148" s="2210"/>
      <c r="F148" s="2389"/>
      <c r="G148" s="406"/>
      <c r="H148" s="1506"/>
      <c r="I148" s="657"/>
      <c r="J148" s="577"/>
      <c r="K148" s="1506"/>
      <c r="L148" s="220"/>
      <c r="M148" s="347"/>
      <c r="N148" s="340"/>
      <c r="O148" s="1630"/>
      <c r="P148" s="1630"/>
      <c r="AH148" s="1637">
        <v>0</v>
      </c>
    </row>
    <row s="1641" customFormat="1" customHeight="1" ht="18.75" hidden="1">
      <c r="A149" s="1786" t="s">
        <v>275</v>
      </c>
      <c r="B149" s="1786" t="s">
        <v>276</v>
      </c>
      <c r="C149" s="375"/>
      <c r="D149" s="2468"/>
      <c r="E149" s="2210"/>
      <c r="F149" s="2389" t="str">
        <f>INDEX(PT_DIFFERENTIATION_VTAR,MATCH(A149,PT_DIFFERENTIATION_VTAR_ID,0))</f>
        <v>Тариф на транспортировку сточных вод</v>
      </c>
      <c r="G149" s="2433" t="str">
        <f>INDEX(PT_DIFFERENTIATION_NTAR,MATCH(B149,PT_DIFFERENTIATION_NTAR_ID,0))</f>
        <v/>
      </c>
      <c r="H149" s="1868"/>
      <c r="I149" s="1745"/>
      <c r="J149" s="1779"/>
      <c r="K149" s="1784"/>
      <c r="L149" s="1868" t="s">
        <v>311</v>
      </c>
      <c r="M149" s="347"/>
      <c r="N149" s="340"/>
      <c r="O149" s="1630"/>
      <c r="P149" s="1630"/>
      <c r="AH149" s="1637">
        <v>0</v>
      </c>
    </row>
    <row s="1641" customFormat="1" customHeight="1" ht="18.75" hidden="1">
      <c r="A150" s="1786"/>
      <c r="B150" s="1786"/>
      <c r="C150" s="375" t="s">
        <v>1150</v>
      </c>
      <c r="D150" s="2468"/>
      <c r="E150" s="2210"/>
      <c r="F150" s="2389"/>
      <c r="G150" s="2433"/>
      <c r="H150" s="1506"/>
      <c r="I150" s="657" t="s">
        <v>1149</v>
      </c>
      <c r="J150" s="577"/>
      <c r="K150" s="1506"/>
      <c r="L150" s="220"/>
      <c r="M150" s="347"/>
      <c r="N150" s="340"/>
      <c r="O150" s="1630"/>
      <c r="P150" s="1630"/>
      <c r="AH150" s="1637">
        <v>0</v>
      </c>
    </row>
    <row s="1641" customFormat="1" customHeight="1" ht="0.75" hidden="1">
      <c r="A151" s="1786"/>
      <c r="B151" s="1786"/>
      <c r="C151" s="375" t="s">
        <v>1169</v>
      </c>
      <c r="D151" s="2468"/>
      <c r="E151" s="2210"/>
      <c r="F151" s="2389"/>
      <c r="G151" s="406"/>
      <c r="H151" s="1506"/>
      <c r="I151" s="657"/>
      <c r="J151" s="577"/>
      <c r="K151" s="1506"/>
      <c r="L151" s="220"/>
      <c r="M151" s="347"/>
      <c r="N151" s="340"/>
      <c r="O151" s="1630"/>
      <c r="P151" s="1630"/>
      <c r="AH151" s="1637">
        <v>0</v>
      </c>
    </row>
    <row s="1641" customFormat="1" customHeight="1" ht="18.75" hidden="1">
      <c r="A152" s="1786" t="s">
        <v>280</v>
      </c>
      <c r="B152" s="1786" t="s">
        <v>281</v>
      </c>
      <c r="C152" s="375"/>
      <c r="D152" s="2468"/>
      <c r="E152" s="2210"/>
      <c r="F152" s="2389" t="str">
        <f>INDEX(PT_DIFFERENTIATION_VTAR,MATCH(A152,PT_DIFFERENTIATION_VTAR_ID,0))</f>
        <v>Тариф на подключение (технологическое присоединение) к централизованной системе водоотведения</v>
      </c>
      <c r="G152" s="2433" t="str">
        <f>INDEX(PT_DIFFERENTIATION_NTAR,MATCH(B152,PT_DIFFERENTIATION_NTAR_ID,0))</f>
        <v/>
      </c>
      <c r="H152" s="1868"/>
      <c r="I152" s="1745"/>
      <c r="J152" s="1779"/>
      <c r="K152" s="1784"/>
      <c r="L152" s="1868" t="s">
        <v>311</v>
      </c>
      <c r="M152" s="347"/>
      <c r="N152" s="340"/>
      <c r="O152" s="1630"/>
      <c r="P152" s="1630"/>
      <c r="AH152" s="1637">
        <v>0</v>
      </c>
    </row>
    <row s="1641" customFormat="1" customHeight="1" ht="18.75" hidden="1">
      <c r="A153" s="1786"/>
      <c r="B153" s="1786"/>
      <c r="C153" s="375" t="s">
        <v>1150</v>
      </c>
      <c r="D153" s="2468"/>
      <c r="E153" s="2210"/>
      <c r="F153" s="2389"/>
      <c r="G153" s="2433"/>
      <c r="H153" s="1506"/>
      <c r="I153" s="657" t="s">
        <v>1149</v>
      </c>
      <c r="J153" s="577"/>
      <c r="K153" s="1506"/>
      <c r="L153" s="220"/>
      <c r="M153" s="347"/>
      <c r="N153" s="340"/>
      <c r="O153" s="1630"/>
      <c r="P153" s="1630"/>
      <c r="AH153" s="1637">
        <v>0</v>
      </c>
    </row>
    <row s="1641" customFormat="1" customHeight="1" ht="0.75">
      <c r="A154" s="1786"/>
      <c r="B154" s="1786"/>
      <c r="C154" s="375" t="s">
        <v>1169</v>
      </c>
      <c r="D154" s="2468"/>
      <c r="E154" s="2210"/>
      <c r="F154" s="2389"/>
      <c r="G154" s="406"/>
      <c r="H154" s="1506"/>
      <c r="I154" s="657"/>
      <c r="J154" s="577"/>
      <c r="K154" s="1506"/>
      <c r="L154" s="220"/>
      <c r="M154" s="347"/>
      <c r="N154" s="340"/>
      <c r="O154" s="1630"/>
      <c r="P154" s="1630"/>
      <c r="AH154" s="1637">
        <v>1</v>
      </c>
    </row>
    <row customHeight="1" ht="20.25">
      <c r="A155" s="1786"/>
      <c r="B155" s="1786"/>
      <c r="D155" s="382"/>
      <c r="E155" s="153" t="s">
        <v>92</v>
      </c>
      <c r="F155"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6"/>
      <c r="H155" s="2466"/>
      <c r="I155" s="2466"/>
      <c r="J155" s="2466"/>
      <c r="K155" s="2466"/>
      <c r="L155" s="2466"/>
      <c r="M155" s="303"/>
      <c r="N155" s="340"/>
      <c r="AH155" s="380">
        <v>19</v>
      </c>
    </row>
    <row s="1641" customFormat="1" customHeight="1" ht="60.75" hidden="1">
      <c r="A156" s="1786" t="s">
        <v>156</v>
      </c>
      <c r="B156" s="1786" t="s">
        <v>157</v>
      </c>
      <c r="C156" s="375"/>
      <c r="D156" s="2468"/>
      <c r="E156" s="2210"/>
      <c r="F156" s="2389"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3" t="str">
        <f>INDEX(PT_DIFFERENTIATION_NTAR,MATCH(B156,PT_DIFFERENTIATION_NTAR_ID,0))</f>
        <v/>
      </c>
      <c r="H156" s="1868"/>
      <c r="I156" s="1745"/>
      <c r="J156" s="1779"/>
      <c r="K156" s="1784"/>
      <c r="L156" s="1868" t="s">
        <v>311</v>
      </c>
      <c r="M156"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40"/>
      <c r="O156" s="1630"/>
      <c r="P156" s="1630"/>
      <c r="AH156" s="1637">
        <v>0</v>
      </c>
    </row>
    <row s="1641" customFormat="1" customHeight="1" ht="18.75" hidden="1">
      <c r="A157" s="1786"/>
      <c r="B157" s="1786"/>
      <c r="C157" s="375" t="s">
        <v>1150</v>
      </c>
      <c r="D157" s="2468"/>
      <c r="E157" s="2210"/>
      <c r="F157" s="2389"/>
      <c r="G157" s="2433"/>
      <c r="H157" s="1506"/>
      <c r="I157" s="657" t="s">
        <v>1149</v>
      </c>
      <c r="J157" s="577"/>
      <c r="K157" s="1506"/>
      <c r="L157" s="220"/>
      <c r="M157" s="2176"/>
      <c r="N157" s="340"/>
      <c r="O157" s="1630"/>
      <c r="P157" s="1630"/>
      <c r="AH157" s="1637">
        <v>0</v>
      </c>
    </row>
    <row s="1641" customFormat="1" customHeight="1" ht="0.75" hidden="1">
      <c r="A158" s="1786"/>
      <c r="B158" s="1786"/>
      <c r="C158" s="375" t="s">
        <v>1169</v>
      </c>
      <c r="D158" s="2468"/>
      <c r="E158" s="2210"/>
      <c r="F158" s="2389"/>
      <c r="G158" s="406"/>
      <c r="H158" s="1506"/>
      <c r="I158" s="657"/>
      <c r="J158" s="577"/>
      <c r="K158" s="1506"/>
      <c r="L158" s="220"/>
      <c r="M158" s="2176"/>
      <c r="N158" s="340"/>
      <c r="O158" s="1630"/>
      <c r="P158" s="1630"/>
      <c r="AH158" s="1637">
        <v>0</v>
      </c>
    </row>
    <row s="1641" customFormat="1" customHeight="1" ht="55.5">
      <c r="A159" s="1786" t="s">
        <v>164</v>
      </c>
      <c r="B159" s="1786" t="s">
        <v>165</v>
      </c>
      <c r="C159" s="375"/>
      <c r="D159" s="2468"/>
      <c r="E159" s="2210"/>
      <c r="F159" s="2389"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33" t="str">
        <f>INDEX(PT_DIFFERENTIATION_NTAR,MATCH(B159,PT_DIFFERENTIATION_NTAR_ID,0))</f>
        <v>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159" s="1868"/>
      <c r="I159" s="1745" t="s">
        <v>1155</v>
      </c>
      <c r="J159" s="1779" t="s">
        <v>1156</v>
      </c>
      <c r="K159" s="1784">
        <v>1.255953</v>
      </c>
      <c r="L159" s="1868" t="s">
        <v>311</v>
      </c>
      <c r="M159" s="2177"/>
      <c r="N159" s="340"/>
      <c r="O159" s="1630"/>
      <c r="P159" s="1630"/>
      <c r="AH159" s="1637">
        <v>0</v>
      </c>
    </row>
    <row s="1641" customFormat="1" customHeight="1" ht="56.25">
      <c r="A160" s="1829"/>
      <c r="B160" s="1829"/>
      <c r="C160" s="1693"/>
      <c r="D160" s="350"/>
      <c r="E160" s="1037"/>
      <c r="F160" s="1037"/>
      <c r="G160" s="1037"/>
      <c r="H160" s="2583" t="s">
        <v>450</v>
      </c>
      <c r="I160" s="1745" t="s">
        <v>1158</v>
      </c>
      <c r="J160" s="1779" t="s">
        <v>1159</v>
      </c>
      <c r="K160" s="1784">
        <v>1.255953</v>
      </c>
      <c r="L160" s="2277" t="s">
        <v>311</v>
      </c>
      <c r="M160" s="2324"/>
      <c r="N160" s="624"/>
      <c r="O160" s="1630"/>
      <c r="P160" s="1630"/>
      <c r="Q160" s="1641"/>
      <c r="R160" s="1641"/>
      <c r="S160" s="1641"/>
      <c r="T160" s="1641"/>
      <c r="U160" s="1641"/>
      <c r="V160" s="1641"/>
      <c r="W160" s="1641"/>
      <c r="X160" s="1641"/>
      <c r="Y160" s="1641"/>
      <c r="Z160" s="1641"/>
      <c r="AA160" s="1641"/>
      <c r="AB160" s="1641"/>
      <c r="AC160" s="1641"/>
      <c r="AD160" s="1641"/>
      <c r="AE160" s="1641"/>
      <c r="AF160" s="1641"/>
      <c r="AG160" s="1641"/>
      <c r="AH160" s="1641">
        <v>0</v>
      </c>
    </row>
    <row s="1641" customFormat="1" customHeight="1" ht="56.25">
      <c r="A161" s="1829"/>
      <c r="B161" s="1829"/>
      <c r="C161" s="1693"/>
      <c r="D161" s="350"/>
      <c r="E161" s="1037"/>
      <c r="F161" s="1037"/>
      <c r="G161" s="1037"/>
      <c r="H161" s="2583" t="s">
        <v>450</v>
      </c>
      <c r="I161" s="1745" t="s">
        <v>1160</v>
      </c>
      <c r="J161" s="1779" t="s">
        <v>1161</v>
      </c>
      <c r="K161" s="1784">
        <v>1.255953</v>
      </c>
      <c r="L161" s="2277" t="s">
        <v>311</v>
      </c>
      <c r="M161" s="2324"/>
      <c r="N161" s="624"/>
      <c r="O161" s="1630"/>
      <c r="P161" s="1630"/>
      <c r="Q161" s="1641"/>
      <c r="R161" s="1641"/>
      <c r="S161" s="1641"/>
      <c r="T161" s="1641"/>
      <c r="U161" s="1641"/>
      <c r="V161" s="1641"/>
      <c r="W161" s="1641"/>
      <c r="X161" s="1641"/>
      <c r="Y161" s="1641"/>
      <c r="Z161" s="1641"/>
      <c r="AA161" s="1641"/>
      <c r="AB161" s="1641"/>
      <c r="AC161" s="1641"/>
      <c r="AD161" s="1641"/>
      <c r="AE161" s="1641"/>
      <c r="AF161" s="1641"/>
      <c r="AG161" s="1641"/>
      <c r="AH161" s="1641">
        <v>0</v>
      </c>
    </row>
    <row s="1641" customFormat="1" customHeight="1" ht="56.25">
      <c r="A162" s="1829"/>
      <c r="B162" s="1829"/>
      <c r="C162" s="1693"/>
      <c r="D162" s="350"/>
      <c r="E162" s="1037"/>
      <c r="F162" s="1037"/>
      <c r="G162" s="1037"/>
      <c r="H162" s="2583" t="s">
        <v>450</v>
      </c>
      <c r="I162" s="1745" t="s">
        <v>1162</v>
      </c>
      <c r="J162" s="1779" t="s">
        <v>1163</v>
      </c>
      <c r="K162" s="1784">
        <v>1.255953</v>
      </c>
      <c r="L162" s="2277" t="s">
        <v>311</v>
      </c>
      <c r="M162" s="2324"/>
      <c r="N162" s="624"/>
      <c r="O162" s="1630"/>
      <c r="P162" s="1630"/>
      <c r="Q162" s="1641"/>
      <c r="R162" s="1641"/>
      <c r="S162" s="1641"/>
      <c r="T162" s="1641"/>
      <c r="U162" s="1641"/>
      <c r="V162" s="1641"/>
      <c r="W162" s="1641"/>
      <c r="X162" s="1641"/>
      <c r="Y162" s="1641"/>
      <c r="Z162" s="1641"/>
      <c r="AA162" s="1641"/>
      <c r="AB162" s="1641"/>
      <c r="AC162" s="1641"/>
      <c r="AD162" s="1641"/>
      <c r="AE162" s="1641"/>
      <c r="AF162" s="1641"/>
      <c r="AG162" s="1641"/>
      <c r="AH162" s="1641">
        <v>0</v>
      </c>
    </row>
    <row s="1641" customFormat="1" customHeight="1" ht="56.25">
      <c r="A163" s="1829"/>
      <c r="B163" s="1829"/>
      <c r="C163" s="1693"/>
      <c r="D163" s="350"/>
      <c r="E163" s="1037"/>
      <c r="F163" s="1037"/>
      <c r="G163" s="1037"/>
      <c r="H163" s="2583" t="s">
        <v>450</v>
      </c>
      <c r="I163" s="1745" t="s">
        <v>1164</v>
      </c>
      <c r="J163" s="1779" t="s">
        <v>1165</v>
      </c>
      <c r="K163" s="1784">
        <v>1.255953</v>
      </c>
      <c r="L163" s="2277" t="s">
        <v>311</v>
      </c>
      <c r="M163" s="2324"/>
      <c r="N163" s="624"/>
      <c r="O163" s="1630"/>
      <c r="P163" s="1630"/>
      <c r="Q163" s="1641"/>
      <c r="R163" s="1641"/>
      <c r="S163" s="1641"/>
      <c r="T163" s="1641"/>
      <c r="U163" s="1641"/>
      <c r="V163" s="1641"/>
      <c r="W163" s="1641"/>
      <c r="X163" s="1641"/>
      <c r="Y163" s="1641"/>
      <c r="Z163" s="1641"/>
      <c r="AA163" s="1641"/>
      <c r="AB163" s="1641"/>
      <c r="AC163" s="1641"/>
      <c r="AD163" s="1641"/>
      <c r="AE163" s="1641"/>
      <c r="AF163" s="1641"/>
      <c r="AG163" s="1641"/>
      <c r="AH163" s="1641">
        <v>0</v>
      </c>
    </row>
    <row s="1641" customFormat="1" customHeight="1" ht="18.75">
      <c r="A164" s="1786"/>
      <c r="B164" s="1786"/>
      <c r="C164" s="375" t="s">
        <v>1150</v>
      </c>
      <c r="D164" s="2468"/>
      <c r="E164" s="2210"/>
      <c r="F164" s="2389"/>
      <c r="G164" s="2433"/>
      <c r="H164" s="1506"/>
      <c r="I164" s="657" t="s">
        <v>1149</v>
      </c>
      <c r="J164" s="577"/>
      <c r="K164" s="1506"/>
      <c r="L164" s="220"/>
      <c r="M164" s="1867"/>
      <c r="N164" s="340"/>
      <c r="O164" s="1630"/>
      <c r="P164" s="1630"/>
      <c r="AH164" s="1637">
        <v>0</v>
      </c>
    </row>
    <row s="1641" customFormat="1" customHeight="1" ht="0.75">
      <c r="A165" s="1786"/>
      <c r="B165" s="1786"/>
      <c r="C165" s="375" t="s">
        <v>1169</v>
      </c>
      <c r="D165" s="2468"/>
      <c r="E165" s="2210"/>
      <c r="F165" s="2389"/>
      <c r="G165" s="406"/>
      <c r="H165" s="1506"/>
      <c r="I165" s="657"/>
      <c r="J165" s="577"/>
      <c r="K165" s="1506"/>
      <c r="L165" s="220"/>
      <c r="M165" s="347"/>
      <c r="N165" s="340"/>
      <c r="O165" s="1630"/>
      <c r="P165" s="1630"/>
      <c r="AH165" s="1637">
        <v>0</v>
      </c>
    </row>
    <row s="1641" customFormat="1" customHeight="1" ht="45" hidden="1">
      <c r="A166" s="1786" t="s">
        <v>174</v>
      </c>
      <c r="B166" s="1786" t="s">
        <v>175</v>
      </c>
      <c r="C166" s="375"/>
      <c r="D166" s="2468"/>
      <c r="E166" s="2210"/>
      <c r="F166" s="2389"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33" t="str">
        <f>INDEX(PT_DIFFERENTIATION_NTAR,MATCH(B166,PT_DIFFERENTIATION_NTAR_ID,0))</f>
        <v/>
      </c>
      <c r="H166" s="1868"/>
      <c r="I166" s="1745"/>
      <c r="J166" s="1779"/>
      <c r="K166" s="1784"/>
      <c r="L166" s="1868" t="s">
        <v>311</v>
      </c>
      <c r="M166" s="347"/>
      <c r="N166" s="340"/>
      <c r="O166" s="1630"/>
      <c r="P166" s="1630"/>
      <c r="AH166" s="1637">
        <v>0</v>
      </c>
    </row>
    <row s="1641" customFormat="1" customHeight="1" ht="18.75" hidden="1">
      <c r="A167" s="1786"/>
      <c r="B167" s="1786"/>
      <c r="C167" s="375" t="s">
        <v>1150</v>
      </c>
      <c r="D167" s="2468"/>
      <c r="E167" s="2210"/>
      <c r="F167" s="2389"/>
      <c r="G167" s="2433"/>
      <c r="H167" s="1506"/>
      <c r="I167" s="657" t="s">
        <v>1149</v>
      </c>
      <c r="J167" s="577"/>
      <c r="K167" s="1506"/>
      <c r="L167" s="220"/>
      <c r="M167" s="347"/>
      <c r="N167" s="340"/>
      <c r="O167" s="1630"/>
      <c r="P167" s="1630"/>
      <c r="AH167" s="1637">
        <v>0</v>
      </c>
    </row>
    <row s="1641" customFormat="1" customHeight="1" ht="0.75" hidden="1">
      <c r="A168" s="1786"/>
      <c r="B168" s="1786"/>
      <c r="C168" s="375" t="s">
        <v>1169</v>
      </c>
      <c r="D168" s="2468"/>
      <c r="E168" s="2210"/>
      <c r="F168" s="2389"/>
      <c r="G168" s="406"/>
      <c r="H168" s="1506"/>
      <c r="I168" s="657"/>
      <c r="J168" s="577"/>
      <c r="K168" s="1506"/>
      <c r="L168" s="220"/>
      <c r="M168" s="347"/>
      <c r="N168" s="340"/>
      <c r="O168" s="1630"/>
      <c r="P168" s="1630"/>
      <c r="AH168" s="1637">
        <v>0</v>
      </c>
    </row>
    <row s="1641" customFormat="1" customHeight="1" ht="45" hidden="1">
      <c r="A169" s="1786" t="s">
        <v>180</v>
      </c>
      <c r="B169" s="1786" t="s">
        <v>181</v>
      </c>
      <c r="C169" s="375"/>
      <c r="D169" s="2468"/>
      <c r="E169" s="2210"/>
      <c r="F169" s="2389"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33" t="str">
        <f>INDEX(PT_DIFFERENTIATION_NTAR,MATCH(B169,PT_DIFFERENTIATION_NTAR_ID,0))</f>
        <v/>
      </c>
      <c r="H169" s="1868"/>
      <c r="I169" s="1745"/>
      <c r="J169" s="1779"/>
      <c r="K169" s="1784"/>
      <c r="L169" s="1868" t="s">
        <v>311</v>
      </c>
      <c r="M169" s="347"/>
      <c r="N169" s="340"/>
      <c r="O169" s="1630"/>
      <c r="P169" s="1630"/>
      <c r="AH169" s="1637">
        <v>0</v>
      </c>
    </row>
    <row s="1641" customFormat="1" customHeight="1" ht="18.75" hidden="1">
      <c r="A170" s="1786"/>
      <c r="B170" s="1786"/>
      <c r="C170" s="375" t="s">
        <v>1150</v>
      </c>
      <c r="D170" s="2468"/>
      <c r="E170" s="2210"/>
      <c r="F170" s="2389"/>
      <c r="G170" s="2433"/>
      <c r="H170" s="1506"/>
      <c r="I170" s="657" t="s">
        <v>1149</v>
      </c>
      <c r="J170" s="577"/>
      <c r="K170" s="1506"/>
      <c r="L170" s="220"/>
      <c r="M170" s="347"/>
      <c r="N170" s="340"/>
      <c r="O170" s="1630"/>
      <c r="P170" s="1630"/>
      <c r="AH170" s="1637">
        <v>0</v>
      </c>
    </row>
    <row s="1641" customFormat="1" customHeight="1" ht="0.75" hidden="1">
      <c r="A171" s="1786"/>
      <c r="B171" s="1786"/>
      <c r="C171" s="375" t="s">
        <v>1169</v>
      </c>
      <c r="D171" s="2468"/>
      <c r="E171" s="2210"/>
      <c r="F171" s="2389"/>
      <c r="G171" s="406"/>
      <c r="H171" s="1506"/>
      <c r="I171" s="657"/>
      <c r="J171" s="577"/>
      <c r="K171" s="1506"/>
      <c r="L171" s="220"/>
      <c r="M171" s="347"/>
      <c r="N171" s="340"/>
      <c r="O171" s="1630"/>
      <c r="P171" s="1630"/>
      <c r="AH171" s="1637">
        <v>0</v>
      </c>
    </row>
    <row s="1641" customFormat="1" customHeight="1" ht="18.75" hidden="1">
      <c r="A172" s="1786" t="s">
        <v>186</v>
      </c>
      <c r="B172" s="1786" t="s">
        <v>187</v>
      </c>
      <c r="C172" s="375"/>
      <c r="D172" s="2468"/>
      <c r="E172" s="2210"/>
      <c r="F172" s="2389" t="str">
        <f>INDEX(PT_DIFFERENTIATION_VTAR,MATCH(A172,PT_DIFFERENTIATION_VTAR_ID,0))</f>
        <v>Тарифы на услуги по передаче тепловой энергии</v>
      </c>
      <c r="G172" s="2433" t="str">
        <f>INDEX(PT_DIFFERENTIATION_NTAR,MATCH(B172,PT_DIFFERENTIATION_NTAR_ID,0))</f>
        <v/>
      </c>
      <c r="H172" s="1868"/>
      <c r="I172" s="1745"/>
      <c r="J172" s="1779"/>
      <c r="K172" s="1784"/>
      <c r="L172" s="1868" t="s">
        <v>311</v>
      </c>
      <c r="M172" s="347"/>
      <c r="N172" s="340"/>
      <c r="O172" s="1630"/>
      <c r="P172" s="1630"/>
      <c r="AH172" s="1637">
        <v>0</v>
      </c>
    </row>
    <row s="1641" customFormat="1" customHeight="1" ht="18.75" hidden="1">
      <c r="A173" s="1786"/>
      <c r="B173" s="1786"/>
      <c r="C173" s="375" t="s">
        <v>1150</v>
      </c>
      <c r="D173" s="2468"/>
      <c r="E173" s="2210"/>
      <c r="F173" s="2389"/>
      <c r="G173" s="2433"/>
      <c r="H173" s="1506"/>
      <c r="I173" s="657" t="s">
        <v>1149</v>
      </c>
      <c r="J173" s="577"/>
      <c r="K173" s="1506"/>
      <c r="L173" s="220"/>
      <c r="M173" s="347"/>
      <c r="N173" s="340"/>
      <c r="O173" s="1630"/>
      <c r="P173" s="1630"/>
      <c r="AH173" s="1637">
        <v>0</v>
      </c>
    </row>
    <row s="1641" customFormat="1" customHeight="1" ht="0.75" hidden="1">
      <c r="A174" s="1786"/>
      <c r="B174" s="1786"/>
      <c r="C174" s="375" t="s">
        <v>1169</v>
      </c>
      <c r="D174" s="2468"/>
      <c r="E174" s="2210"/>
      <c r="F174" s="2389"/>
      <c r="G174" s="406"/>
      <c r="H174" s="1506"/>
      <c r="I174" s="657"/>
      <c r="J174" s="577"/>
      <c r="K174" s="1506"/>
      <c r="L174" s="220"/>
      <c r="M174" s="347"/>
      <c r="N174" s="340"/>
      <c r="O174" s="1630"/>
      <c r="P174" s="1630"/>
      <c r="AH174" s="1637">
        <v>0</v>
      </c>
    </row>
    <row s="1641" customFormat="1" customHeight="1" ht="18.75" hidden="1">
      <c r="A175" s="1786" t="s">
        <v>192</v>
      </c>
      <c r="B175" s="1786" t="s">
        <v>193</v>
      </c>
      <c r="C175" s="375"/>
      <c r="D175" s="2468"/>
      <c r="E175" s="2210"/>
      <c r="F175" s="2389" t="str">
        <f>INDEX(PT_DIFFERENTIATION_VTAR,MATCH(A175,PT_DIFFERENTIATION_VTAR_ID,0))</f>
        <v>Тарифы на услуги по передаче теплоносителя</v>
      </c>
      <c r="G175" s="2433" t="str">
        <f>INDEX(PT_DIFFERENTIATION_NTAR,MATCH(B175,PT_DIFFERENTIATION_NTAR_ID,0))</f>
        <v/>
      </c>
      <c r="H175" s="1868"/>
      <c r="I175" s="1745"/>
      <c r="J175" s="1779"/>
      <c r="K175" s="1784"/>
      <c r="L175" s="1868" t="s">
        <v>311</v>
      </c>
      <c r="M175" s="347"/>
      <c r="N175" s="340"/>
      <c r="O175" s="1630"/>
      <c r="P175" s="1630"/>
      <c r="AH175" s="1637">
        <v>0</v>
      </c>
    </row>
    <row s="1641" customFormat="1" customHeight="1" ht="18.75" hidden="1">
      <c r="A176" s="1786"/>
      <c r="B176" s="1786"/>
      <c r="C176" s="375" t="s">
        <v>1150</v>
      </c>
      <c r="D176" s="2468"/>
      <c r="E176" s="2210"/>
      <c r="F176" s="2389"/>
      <c r="G176" s="2433"/>
      <c r="H176" s="1506"/>
      <c r="I176" s="657" t="s">
        <v>1149</v>
      </c>
      <c r="J176" s="577"/>
      <c r="K176" s="1506"/>
      <c r="L176" s="220"/>
      <c r="M176" s="347"/>
      <c r="N176" s="340"/>
      <c r="O176" s="1630"/>
      <c r="P176" s="1630"/>
      <c r="AH176" s="1637">
        <v>0</v>
      </c>
    </row>
    <row s="1641" customFormat="1" customHeight="1" ht="0.75" hidden="1">
      <c r="A177" s="1786"/>
      <c r="B177" s="1786"/>
      <c r="C177" s="375" t="s">
        <v>1169</v>
      </c>
      <c r="D177" s="2468"/>
      <c r="E177" s="2210"/>
      <c r="F177" s="2389"/>
      <c r="G177" s="406"/>
      <c r="H177" s="1506"/>
      <c r="I177" s="657"/>
      <c r="J177" s="577"/>
      <c r="K177" s="1506"/>
      <c r="L177" s="220"/>
      <c r="M177" s="347"/>
      <c r="N177" s="340"/>
      <c r="O177" s="1630"/>
      <c r="P177" s="1630"/>
      <c r="AH177" s="1637">
        <v>0</v>
      </c>
    </row>
    <row s="1641" customFormat="1" customHeight="1" ht="18.75" hidden="1">
      <c r="A178" s="1786" t="s">
        <v>198</v>
      </c>
      <c r="B178" s="1786" t="s">
        <v>199</v>
      </c>
      <c r="C178" s="375"/>
      <c r="D178" s="2468"/>
      <c r="E178" s="2210"/>
      <c r="F178" s="2389"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33" t="str">
        <f>INDEX(PT_DIFFERENTIATION_NTAR,MATCH(B178,PT_DIFFERENTIATION_NTAR_ID,0))</f>
        <v/>
      </c>
      <c r="H178" s="1868"/>
      <c r="I178" s="1745"/>
      <c r="J178" s="1779"/>
      <c r="K178" s="1784"/>
      <c r="L178" s="1868" t="s">
        <v>311</v>
      </c>
      <c r="M178" s="347"/>
      <c r="N178" s="340"/>
      <c r="O178" s="1630"/>
      <c r="P178" s="1630"/>
      <c r="AH178" s="1637">
        <v>0</v>
      </c>
    </row>
    <row s="1641" customFormat="1" customHeight="1" ht="18.75" hidden="1">
      <c r="A179" s="1786"/>
      <c r="B179" s="1786"/>
      <c r="C179" s="375" t="s">
        <v>1150</v>
      </c>
      <c r="D179" s="2468"/>
      <c r="E179" s="2210"/>
      <c r="F179" s="2389"/>
      <c r="G179" s="2433"/>
      <c r="H179" s="1506"/>
      <c r="I179" s="657" t="s">
        <v>1149</v>
      </c>
      <c r="J179" s="577"/>
      <c r="K179" s="1506"/>
      <c r="L179" s="220"/>
      <c r="M179" s="347"/>
      <c r="N179" s="340"/>
      <c r="O179" s="1630"/>
      <c r="P179" s="1630"/>
      <c r="AH179" s="1637">
        <v>0</v>
      </c>
    </row>
    <row s="1641" customFormat="1" customHeight="1" ht="0.75" hidden="1">
      <c r="A180" s="1786"/>
      <c r="B180" s="1786"/>
      <c r="C180" s="375" t="s">
        <v>1169</v>
      </c>
      <c r="D180" s="2468"/>
      <c r="E180" s="2210"/>
      <c r="F180" s="2389"/>
      <c r="G180" s="406"/>
      <c r="H180" s="1506"/>
      <c r="I180" s="657"/>
      <c r="J180" s="577"/>
      <c r="K180" s="1506"/>
      <c r="L180" s="220"/>
      <c r="M180" s="347"/>
      <c r="N180" s="340"/>
      <c r="O180" s="1630"/>
      <c r="P180" s="1630"/>
      <c r="AH180" s="1637">
        <v>0</v>
      </c>
    </row>
    <row s="1641" customFormat="1" customHeight="1" ht="18.75" hidden="1">
      <c r="A181" s="1786" t="s">
        <v>204</v>
      </c>
      <c r="B181" s="1786" t="s">
        <v>205</v>
      </c>
      <c r="C181" s="375"/>
      <c r="D181" s="2468"/>
      <c r="E181" s="2210"/>
      <c r="F181" s="2389" t="str">
        <f>INDEX(PT_DIFFERENTIATION_VTAR,MATCH(A181,PT_DIFFERENTIATION_VTAR_ID,0))</f>
        <v>Плата за подключение (технологическое присоединение) к системе теплоснабжения</v>
      </c>
      <c r="G181" s="2433" t="str">
        <f>INDEX(PT_DIFFERENTIATION_NTAR,MATCH(B181,PT_DIFFERENTIATION_NTAR_ID,0))</f>
        <v/>
      </c>
      <c r="H181" s="1868"/>
      <c r="I181" s="1745"/>
      <c r="J181" s="1779"/>
      <c r="K181" s="1784"/>
      <c r="L181" s="1868" t="s">
        <v>311</v>
      </c>
      <c r="M181" s="347"/>
      <c r="N181" s="340"/>
      <c r="O181" s="1630"/>
      <c r="P181" s="1630"/>
      <c r="AH181" s="1637">
        <v>0</v>
      </c>
    </row>
    <row s="1641" customFormat="1" customHeight="1" ht="18.75" hidden="1">
      <c r="A182" s="1786"/>
      <c r="B182" s="1786"/>
      <c r="C182" s="375" t="s">
        <v>1150</v>
      </c>
      <c r="D182" s="2468"/>
      <c r="E182" s="2210"/>
      <c r="F182" s="2389"/>
      <c r="G182" s="2433"/>
      <c r="H182" s="1506"/>
      <c r="I182" s="657" t="s">
        <v>1149</v>
      </c>
      <c r="J182" s="577"/>
      <c r="K182" s="1506"/>
      <c r="L182" s="220"/>
      <c r="M182" s="347"/>
      <c r="N182" s="340"/>
      <c r="O182" s="1630"/>
      <c r="P182" s="1630"/>
      <c r="AH182" s="1637">
        <v>0</v>
      </c>
    </row>
    <row s="1641" customFormat="1" customHeight="1" ht="0.75" hidden="1">
      <c r="A183" s="1786"/>
      <c r="B183" s="1786"/>
      <c r="C183" s="375" t="s">
        <v>1169</v>
      </c>
      <c r="D183" s="2468"/>
      <c r="E183" s="2210"/>
      <c r="F183" s="2389"/>
      <c r="G183" s="406"/>
      <c r="H183" s="1506"/>
      <c r="I183" s="657"/>
      <c r="J183" s="577"/>
      <c r="K183" s="1506"/>
      <c r="L183" s="220"/>
      <c r="M183" s="347"/>
      <c r="N183" s="340"/>
      <c r="O183" s="1630"/>
      <c r="P183" s="1630"/>
      <c r="AH183" s="1637">
        <v>0</v>
      </c>
    </row>
    <row s="1641" customFormat="1" customHeight="1" ht="18.75" hidden="1">
      <c r="A184" s="1786" t="s">
        <v>210</v>
      </c>
      <c r="B184" s="1786" t="s">
        <v>211</v>
      </c>
      <c r="C184" s="375"/>
      <c r="D184" s="2468"/>
      <c r="E184" s="2210"/>
      <c r="F184" s="2389" t="str">
        <f>INDEX(PT_DIFFERENTIATION_VTAR,MATCH(A184,PT_DIFFERENTIATION_VTAR_ID,0))</f>
        <v>Плата за подключение (технологическое присоединение) к системе теплоснабжения (индивидуальная)</v>
      </c>
      <c r="G184" s="2433" t="str">
        <f>INDEX(PT_DIFFERENTIATION_NTAR,MATCH(B184,PT_DIFFERENTIATION_NTAR_ID,0))</f>
        <v/>
      </c>
      <c r="H184" s="1995"/>
      <c r="I184" s="1745"/>
      <c r="J184" s="1779"/>
      <c r="K184" s="1784"/>
      <c r="L184" s="1995" t="s">
        <v>311</v>
      </c>
      <c r="M184" s="347"/>
      <c r="N184" s="340"/>
      <c r="O184" s="1630"/>
      <c r="P184" s="1630"/>
      <c r="AH184" s="1637">
        <v>0</v>
      </c>
    </row>
    <row s="1641" customFormat="1" customHeight="1" ht="18.75" hidden="1">
      <c r="A185" s="1786"/>
      <c r="B185" s="1786"/>
      <c r="C185" s="375" t="s">
        <v>1150</v>
      </c>
      <c r="D185" s="2468"/>
      <c r="E185" s="2210"/>
      <c r="F185" s="2389"/>
      <c r="G185" s="2433"/>
      <c r="H185" s="1506"/>
      <c r="I185" s="657" t="s">
        <v>1149</v>
      </c>
      <c r="J185" s="577"/>
      <c r="K185" s="1506"/>
      <c r="L185" s="220"/>
      <c r="M185" s="347"/>
      <c r="N185" s="340"/>
      <c r="O185" s="1630"/>
      <c r="P185" s="1630"/>
      <c r="AH185" s="1637">
        <v>0</v>
      </c>
    </row>
    <row s="1641" customFormat="1" customHeight="1" ht="0.75" hidden="1">
      <c r="A186" s="1786"/>
      <c r="B186" s="1786"/>
      <c r="C186" s="375" t="s">
        <v>1169</v>
      </c>
      <c r="D186" s="2468"/>
      <c r="E186" s="2210"/>
      <c r="F186" s="2389"/>
      <c r="G186" s="406"/>
      <c r="H186" s="1506"/>
      <c r="I186" s="657"/>
      <c r="J186" s="577"/>
      <c r="K186" s="1506"/>
      <c r="L186" s="220"/>
      <c r="M186" s="347"/>
      <c r="N186" s="340"/>
      <c r="O186" s="1630"/>
      <c r="P186" s="1630"/>
      <c r="AH186" s="1637">
        <v>0</v>
      </c>
    </row>
    <row s="1641" customFormat="1" customHeight="1" ht="18.75" hidden="1">
      <c r="A187" s="1786" t="s">
        <v>230</v>
      </c>
      <c r="B187" s="1786" t="s">
        <v>231</v>
      </c>
      <c r="C187" s="375"/>
      <c r="D187" s="2468"/>
      <c r="E187" s="2210"/>
      <c r="F187" s="2389" t="str">
        <f>INDEX(PT_DIFFERENTIATION_VTAR,MATCH(A187,PT_DIFFERENTIATION_VTAR_ID,0))</f>
        <v>Тариф на питьевую воду (питьевое водоснабжение)</v>
      </c>
      <c r="G187" s="2433" t="str">
        <f>INDEX(PT_DIFFERENTIATION_NTAR,MATCH(B187,PT_DIFFERENTIATION_NTAR_ID,0))</f>
        <v/>
      </c>
      <c r="H187" s="1868"/>
      <c r="I187" s="1745"/>
      <c r="J187" s="1779"/>
      <c r="K187" s="1784"/>
      <c r="L187" s="1868" t="s">
        <v>311</v>
      </c>
      <c r="M187" s="347"/>
      <c r="N187" s="340"/>
      <c r="O187" s="1630"/>
      <c r="P187" s="1630"/>
      <c r="AH187" s="1637">
        <v>0</v>
      </c>
    </row>
    <row s="1641" customFormat="1" customHeight="1" ht="18.75" hidden="1">
      <c r="A188" s="1786"/>
      <c r="B188" s="1786"/>
      <c r="C188" s="375" t="s">
        <v>1150</v>
      </c>
      <c r="D188" s="2468"/>
      <c r="E188" s="2210"/>
      <c r="F188" s="2389"/>
      <c r="G188" s="2433"/>
      <c r="H188" s="1506"/>
      <c r="I188" s="657" t="s">
        <v>1149</v>
      </c>
      <c r="J188" s="577"/>
      <c r="K188" s="1506"/>
      <c r="L188" s="220"/>
      <c r="M188" s="347"/>
      <c r="N188" s="340"/>
      <c r="O188" s="1630"/>
      <c r="P188" s="1630"/>
      <c r="AH188" s="1637">
        <v>0</v>
      </c>
    </row>
    <row s="1641" customFormat="1" customHeight="1" ht="0.75" hidden="1">
      <c r="A189" s="1786"/>
      <c r="B189" s="1786"/>
      <c r="C189" s="375" t="s">
        <v>1169</v>
      </c>
      <c r="D189" s="2468"/>
      <c r="E189" s="2210"/>
      <c r="F189" s="2389"/>
      <c r="G189" s="406"/>
      <c r="H189" s="1506"/>
      <c r="I189" s="657"/>
      <c r="J189" s="577"/>
      <c r="K189" s="1506"/>
      <c r="L189" s="220"/>
      <c r="M189" s="347"/>
      <c r="N189" s="340"/>
      <c r="O189" s="1630"/>
      <c r="P189" s="1630"/>
      <c r="AH189" s="1637">
        <v>0</v>
      </c>
    </row>
    <row s="1641" customFormat="1" customHeight="1" ht="18.75" hidden="1">
      <c r="A190" s="1786" t="s">
        <v>235</v>
      </c>
      <c r="B190" s="1786" t="s">
        <v>236</v>
      </c>
      <c r="C190" s="375"/>
      <c r="D190" s="2468"/>
      <c r="E190" s="2210"/>
      <c r="F190" s="2389" t="str">
        <f>INDEX(PT_DIFFERENTIATION_VTAR,MATCH(A190,PT_DIFFERENTIATION_VTAR_ID,0))</f>
        <v>Тариф на техническую воду</v>
      </c>
      <c r="G190" s="2433" t="str">
        <f>INDEX(PT_DIFFERENTIATION_NTAR,MATCH(B190,PT_DIFFERENTIATION_NTAR_ID,0))</f>
        <v/>
      </c>
      <c r="H190" s="1868"/>
      <c r="I190" s="1745"/>
      <c r="J190" s="1779"/>
      <c r="K190" s="1784"/>
      <c r="L190" s="1868" t="s">
        <v>311</v>
      </c>
      <c r="M190" s="347"/>
      <c r="N190" s="340"/>
      <c r="O190" s="1630"/>
      <c r="P190" s="1630"/>
      <c r="AH190" s="1637">
        <v>0</v>
      </c>
    </row>
    <row s="1641" customFormat="1" customHeight="1" ht="18.75" hidden="1">
      <c r="A191" s="1786"/>
      <c r="B191" s="1786"/>
      <c r="C191" s="375" t="s">
        <v>1150</v>
      </c>
      <c r="D191" s="2468"/>
      <c r="E191" s="2210"/>
      <c r="F191" s="2389"/>
      <c r="G191" s="2433"/>
      <c r="H191" s="1506"/>
      <c r="I191" s="657" t="s">
        <v>1149</v>
      </c>
      <c r="J191" s="577"/>
      <c r="K191" s="1506"/>
      <c r="L191" s="220"/>
      <c r="M191" s="347"/>
      <c r="N191" s="340"/>
      <c r="O191" s="1630"/>
      <c r="P191" s="1630"/>
      <c r="AH191" s="1637">
        <v>0</v>
      </c>
    </row>
    <row s="1641" customFormat="1" customHeight="1" ht="0.75" hidden="1">
      <c r="A192" s="1786"/>
      <c r="B192" s="1786"/>
      <c r="C192" s="375" t="s">
        <v>1169</v>
      </c>
      <c r="D192" s="2468"/>
      <c r="E192" s="2210"/>
      <c r="F192" s="2389"/>
      <c r="G192" s="406"/>
      <c r="H192" s="1506"/>
      <c r="I192" s="657"/>
      <c r="J192" s="577"/>
      <c r="K192" s="1506"/>
      <c r="L192" s="220"/>
      <c r="M192" s="347"/>
      <c r="N192" s="340"/>
      <c r="O192" s="1630"/>
      <c r="P192" s="1630"/>
      <c r="AH192" s="1637">
        <v>0</v>
      </c>
    </row>
    <row s="1641" customFormat="1" customHeight="1" ht="18.75" hidden="1">
      <c r="A193" s="1786" t="s">
        <v>240</v>
      </c>
      <c r="B193" s="1786" t="s">
        <v>241</v>
      </c>
      <c r="C193" s="375"/>
      <c r="D193" s="2468"/>
      <c r="E193" s="2210"/>
      <c r="F193" s="2389" t="str">
        <f>INDEX(PT_DIFFERENTIATION_VTAR,MATCH(A193,PT_DIFFERENTIATION_VTAR_ID,0))</f>
        <v>Тариф на транспортировку воды</v>
      </c>
      <c r="G193" s="2433" t="str">
        <f>INDEX(PT_DIFFERENTIATION_NTAR,MATCH(B193,PT_DIFFERENTIATION_NTAR_ID,0))</f>
        <v/>
      </c>
      <c r="H193" s="1868"/>
      <c r="I193" s="1745"/>
      <c r="J193" s="1779"/>
      <c r="K193" s="1784"/>
      <c r="L193" s="1868" t="s">
        <v>311</v>
      </c>
      <c r="M193" s="347"/>
      <c r="N193" s="340"/>
      <c r="O193" s="1630"/>
      <c r="P193" s="1630"/>
      <c r="AH193" s="1637">
        <v>0</v>
      </c>
    </row>
    <row s="1641" customFormat="1" customHeight="1" ht="18.75" hidden="1">
      <c r="A194" s="1786"/>
      <c r="B194" s="1786"/>
      <c r="C194" s="375" t="s">
        <v>1150</v>
      </c>
      <c r="D194" s="2468"/>
      <c r="E194" s="2210"/>
      <c r="F194" s="2389"/>
      <c r="G194" s="2433"/>
      <c r="H194" s="1506"/>
      <c r="I194" s="657" t="s">
        <v>1149</v>
      </c>
      <c r="J194" s="577"/>
      <c r="K194" s="1506"/>
      <c r="L194" s="220"/>
      <c r="M194" s="347"/>
      <c r="N194" s="340"/>
      <c r="O194" s="1630"/>
      <c r="P194" s="1630"/>
      <c r="AH194" s="1637">
        <v>0</v>
      </c>
    </row>
    <row s="1641" customFormat="1" customHeight="1" ht="0.75" hidden="1">
      <c r="A195" s="1786"/>
      <c r="B195" s="1786"/>
      <c r="C195" s="375" t="s">
        <v>1169</v>
      </c>
      <c r="D195" s="2468"/>
      <c r="E195" s="2210"/>
      <c r="F195" s="2389"/>
      <c r="G195" s="406"/>
      <c r="H195" s="1506"/>
      <c r="I195" s="657"/>
      <c r="J195" s="577"/>
      <c r="K195" s="1506"/>
      <c r="L195" s="220"/>
      <c r="M195" s="347"/>
      <c r="N195" s="340"/>
      <c r="O195" s="1630"/>
      <c r="P195" s="1630"/>
      <c r="AH195" s="1637">
        <v>0</v>
      </c>
    </row>
    <row s="1641" customFormat="1" customHeight="1" ht="18.75" hidden="1">
      <c r="A196" s="1786" t="s">
        <v>245</v>
      </c>
      <c r="B196" s="1786" t="s">
        <v>246</v>
      </c>
      <c r="C196" s="375"/>
      <c r="D196" s="2468"/>
      <c r="E196" s="2210"/>
      <c r="F196" s="2389" t="str">
        <f>INDEX(PT_DIFFERENTIATION_VTAR,MATCH(A196,PT_DIFFERENTIATION_VTAR_ID,0))</f>
        <v>Тариф на подвоз воды</v>
      </c>
      <c r="G196" s="2433" t="str">
        <f>INDEX(PT_DIFFERENTIATION_NTAR,MATCH(B196,PT_DIFFERENTIATION_NTAR_ID,0))</f>
        <v/>
      </c>
      <c r="H196" s="1868"/>
      <c r="I196" s="1745"/>
      <c r="J196" s="1779"/>
      <c r="K196" s="1784"/>
      <c r="L196" s="1868" t="s">
        <v>311</v>
      </c>
      <c r="M196" s="347"/>
      <c r="N196" s="340"/>
      <c r="O196" s="1630"/>
      <c r="P196" s="1630"/>
      <c r="AH196" s="1637">
        <v>0</v>
      </c>
    </row>
    <row s="1641" customFormat="1" customHeight="1" ht="18.75" hidden="1">
      <c r="A197" s="1786"/>
      <c r="B197" s="1786"/>
      <c r="C197" s="375" t="s">
        <v>1150</v>
      </c>
      <c r="D197" s="2468"/>
      <c r="E197" s="2210"/>
      <c r="F197" s="2389"/>
      <c r="G197" s="2433"/>
      <c r="H197" s="1506"/>
      <c r="I197" s="657" t="s">
        <v>1149</v>
      </c>
      <c r="J197" s="577"/>
      <c r="K197" s="1506"/>
      <c r="L197" s="220"/>
      <c r="M197" s="347"/>
      <c r="N197" s="340"/>
      <c r="O197" s="1630"/>
      <c r="P197" s="1630"/>
      <c r="AH197" s="1637">
        <v>0</v>
      </c>
    </row>
    <row s="1641" customFormat="1" customHeight="1" ht="0.75" hidden="1">
      <c r="A198" s="1786"/>
      <c r="B198" s="1786"/>
      <c r="C198" s="375" t="s">
        <v>1169</v>
      </c>
      <c r="D198" s="2468"/>
      <c r="E198" s="2210"/>
      <c r="F198" s="2389"/>
      <c r="G198" s="406"/>
      <c r="H198" s="1506"/>
      <c r="I198" s="657"/>
      <c r="J198" s="577"/>
      <c r="K198" s="1506"/>
      <c r="L198" s="220"/>
      <c r="M198" s="347"/>
      <c r="N198" s="340"/>
      <c r="O198" s="1630"/>
      <c r="P198" s="1630"/>
      <c r="AH198" s="1637">
        <v>0</v>
      </c>
    </row>
    <row s="1641" customFormat="1" customHeight="1" ht="18.75" hidden="1">
      <c r="A199" s="1786" t="s">
        <v>250</v>
      </c>
      <c r="B199" s="1786" t="s">
        <v>251</v>
      </c>
      <c r="C199" s="375"/>
      <c r="D199" s="2468"/>
      <c r="E199" s="2210"/>
      <c r="F199" s="2389"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33" t="str">
        <f>INDEX(PT_DIFFERENTIATION_NTAR,MATCH(B199,PT_DIFFERENTIATION_NTAR_ID,0))</f>
        <v/>
      </c>
      <c r="H199" s="1868"/>
      <c r="I199" s="1745"/>
      <c r="J199" s="1779"/>
      <c r="K199" s="1784"/>
      <c r="L199" s="1868" t="s">
        <v>311</v>
      </c>
      <c r="M199" s="347"/>
      <c r="N199" s="340"/>
      <c r="O199" s="1630"/>
      <c r="P199" s="1630"/>
      <c r="AH199" s="1637">
        <v>0</v>
      </c>
    </row>
    <row s="1641" customFormat="1" customHeight="1" ht="18.75" hidden="1">
      <c r="A200" s="1786"/>
      <c r="B200" s="1786"/>
      <c r="C200" s="375" t="s">
        <v>1150</v>
      </c>
      <c r="D200" s="2468"/>
      <c r="E200" s="2210"/>
      <c r="F200" s="2389"/>
      <c r="G200" s="2433"/>
      <c r="H200" s="1506"/>
      <c r="I200" s="657" t="s">
        <v>1149</v>
      </c>
      <c r="J200" s="577"/>
      <c r="K200" s="1506"/>
      <c r="L200" s="220"/>
      <c r="M200" s="347"/>
      <c r="N200" s="340"/>
      <c r="O200" s="1630"/>
      <c r="P200" s="1630"/>
      <c r="AH200" s="1637">
        <v>0</v>
      </c>
    </row>
    <row s="1641" customFormat="1" customHeight="1" ht="0.75" hidden="1">
      <c r="A201" s="1786"/>
      <c r="B201" s="1786"/>
      <c r="C201" s="375" t="s">
        <v>1169</v>
      </c>
      <c r="D201" s="2468"/>
      <c r="E201" s="2210"/>
      <c r="F201" s="2389"/>
      <c r="G201" s="406"/>
      <c r="H201" s="1506"/>
      <c r="I201" s="657"/>
      <c r="J201" s="577"/>
      <c r="K201" s="1506"/>
      <c r="L201" s="220"/>
      <c r="M201" s="347"/>
      <c r="N201" s="340"/>
      <c r="O201" s="1630"/>
      <c r="P201" s="1630"/>
      <c r="AH201" s="1637">
        <v>0</v>
      </c>
    </row>
    <row s="1641" customFormat="1" customHeight="1" ht="18.75" hidden="1">
      <c r="A202" s="1786" t="s">
        <v>255</v>
      </c>
      <c r="B202" s="1786" t="s">
        <v>256</v>
      </c>
      <c r="C202" s="375"/>
      <c r="D202" s="2468"/>
      <c r="E202" s="2210"/>
      <c r="F202" s="2389" t="str">
        <f>INDEX(PT_DIFFERENTIATION_VTAR,MATCH(A202,PT_DIFFERENTIATION_VTAR_ID,0))</f>
        <v>Тариф на горячую воду (горячее водоснабжение)</v>
      </c>
      <c r="G202" s="2433" t="str">
        <f>INDEX(PT_DIFFERENTIATION_NTAR,MATCH(B202,PT_DIFFERENTIATION_NTAR_ID,0))</f>
        <v/>
      </c>
      <c r="H202" s="1868"/>
      <c r="I202" s="1745"/>
      <c r="J202" s="1779"/>
      <c r="K202" s="1784"/>
      <c r="L202" s="1868" t="s">
        <v>311</v>
      </c>
      <c r="M202" s="347"/>
      <c r="N202" s="340"/>
      <c r="O202" s="1630"/>
      <c r="P202" s="1630"/>
      <c r="AH202" s="1637">
        <v>0</v>
      </c>
    </row>
    <row s="1641" customFormat="1" customHeight="1" ht="18.75" hidden="1">
      <c r="A203" s="1786"/>
      <c r="B203" s="1786"/>
      <c r="C203" s="375" t="s">
        <v>1150</v>
      </c>
      <c r="D203" s="2468"/>
      <c r="E203" s="2210"/>
      <c r="F203" s="2389"/>
      <c r="G203" s="2433"/>
      <c r="H203" s="1506"/>
      <c r="I203" s="657" t="s">
        <v>1149</v>
      </c>
      <c r="J203" s="577"/>
      <c r="K203" s="1506"/>
      <c r="L203" s="220"/>
      <c r="M203" s="347"/>
      <c r="N203" s="340"/>
      <c r="O203" s="1630"/>
      <c r="P203" s="1630"/>
      <c r="AH203" s="1637">
        <v>0</v>
      </c>
    </row>
    <row s="1641" customFormat="1" customHeight="1" ht="0.75" hidden="1">
      <c r="A204" s="1786"/>
      <c r="B204" s="1786"/>
      <c r="C204" s="375" t="s">
        <v>1169</v>
      </c>
      <c r="D204" s="2468"/>
      <c r="E204" s="2210"/>
      <c r="F204" s="2389"/>
      <c r="G204" s="406"/>
      <c r="H204" s="1506"/>
      <c r="I204" s="657"/>
      <c r="J204" s="577"/>
      <c r="K204" s="1506"/>
      <c r="L204" s="220"/>
      <c r="M204" s="347"/>
      <c r="N204" s="340"/>
      <c r="O204" s="1630"/>
      <c r="P204" s="1630"/>
      <c r="AH204" s="1637">
        <v>0</v>
      </c>
    </row>
    <row s="1641" customFormat="1" customHeight="1" ht="18.75" hidden="1">
      <c r="A205" s="1786" t="s">
        <v>260</v>
      </c>
      <c r="B205" s="1786" t="s">
        <v>261</v>
      </c>
      <c r="C205" s="375"/>
      <c r="D205" s="2468"/>
      <c r="E205" s="2210"/>
      <c r="F205" s="2389" t="str">
        <f>INDEX(PT_DIFFERENTIATION_VTAR,MATCH(A205,PT_DIFFERENTIATION_VTAR_ID,0))</f>
        <v>Тариф на транспортировку горячей воды</v>
      </c>
      <c r="G205" s="2433" t="str">
        <f>INDEX(PT_DIFFERENTIATION_NTAR,MATCH(B205,PT_DIFFERENTIATION_NTAR_ID,0))</f>
        <v/>
      </c>
      <c r="H205" s="1868"/>
      <c r="I205" s="1745"/>
      <c r="J205" s="1779"/>
      <c r="K205" s="1784"/>
      <c r="L205" s="1868" t="s">
        <v>311</v>
      </c>
      <c r="M205" s="347"/>
      <c r="N205" s="340"/>
      <c r="O205" s="1630"/>
      <c r="P205" s="1630"/>
      <c r="AH205" s="1637">
        <v>0</v>
      </c>
    </row>
    <row s="1641" customFormat="1" customHeight="1" ht="18.75" hidden="1">
      <c r="A206" s="1786"/>
      <c r="B206" s="1786"/>
      <c r="C206" s="375" t="s">
        <v>1150</v>
      </c>
      <c r="D206" s="2468"/>
      <c r="E206" s="2210"/>
      <c r="F206" s="2389"/>
      <c r="G206" s="2433"/>
      <c r="H206" s="1506"/>
      <c r="I206" s="657" t="s">
        <v>1149</v>
      </c>
      <c r="J206" s="577"/>
      <c r="K206" s="1506"/>
      <c r="L206" s="220"/>
      <c r="M206" s="347"/>
      <c r="N206" s="340"/>
      <c r="O206" s="1630"/>
      <c r="P206" s="1630"/>
      <c r="AH206" s="1637">
        <v>0</v>
      </c>
    </row>
    <row s="1641" customFormat="1" customHeight="1" ht="0.75" hidden="1">
      <c r="A207" s="1786"/>
      <c r="B207" s="1786"/>
      <c r="C207" s="375" t="s">
        <v>1169</v>
      </c>
      <c r="D207" s="2468"/>
      <c r="E207" s="2210"/>
      <c r="F207" s="2389"/>
      <c r="G207" s="406"/>
      <c r="H207" s="1506"/>
      <c r="I207" s="657"/>
      <c r="J207" s="577"/>
      <c r="K207" s="1506"/>
      <c r="L207" s="220"/>
      <c r="M207" s="347"/>
      <c r="N207" s="340"/>
      <c r="O207" s="1630"/>
      <c r="P207" s="1630"/>
      <c r="AH207" s="1637">
        <v>0</v>
      </c>
    </row>
    <row s="1641" customFormat="1" customHeight="1" ht="18.75" hidden="1">
      <c r="A208" s="1786" t="s">
        <v>265</v>
      </c>
      <c r="B208" s="1786" t="s">
        <v>266</v>
      </c>
      <c r="C208" s="375"/>
      <c r="D208" s="2468"/>
      <c r="E208" s="2210"/>
      <c r="F208" s="2389"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33" t="str">
        <f>INDEX(PT_DIFFERENTIATION_NTAR,MATCH(B208,PT_DIFFERENTIATION_NTAR_ID,0))</f>
        <v/>
      </c>
      <c r="H208" s="1868"/>
      <c r="I208" s="1745"/>
      <c r="J208" s="1779"/>
      <c r="K208" s="1784"/>
      <c r="L208" s="1868" t="s">
        <v>311</v>
      </c>
      <c r="M208" s="347"/>
      <c r="N208" s="340"/>
      <c r="O208" s="1630"/>
      <c r="P208" s="1630"/>
      <c r="AH208" s="1637">
        <v>0</v>
      </c>
    </row>
    <row s="1641" customFormat="1" customHeight="1" ht="18.75" hidden="1">
      <c r="A209" s="1786"/>
      <c r="B209" s="1786"/>
      <c r="C209" s="375" t="s">
        <v>1150</v>
      </c>
      <c r="D209" s="2468"/>
      <c r="E209" s="2210"/>
      <c r="F209" s="2389"/>
      <c r="G209" s="2433"/>
      <c r="H209" s="1506"/>
      <c r="I209" s="657" t="s">
        <v>1149</v>
      </c>
      <c r="J209" s="577"/>
      <c r="K209" s="1506"/>
      <c r="L209" s="220"/>
      <c r="M209" s="347"/>
      <c r="N209" s="340"/>
      <c r="O209" s="1630"/>
      <c r="P209" s="1630"/>
      <c r="AH209" s="1637">
        <v>0</v>
      </c>
    </row>
    <row s="1641" customFormat="1" customHeight="1" ht="0.75" hidden="1">
      <c r="A210" s="1786"/>
      <c r="B210" s="1786"/>
      <c r="C210" s="375" t="s">
        <v>1169</v>
      </c>
      <c r="D210" s="2468"/>
      <c r="E210" s="2210"/>
      <c r="F210" s="2389"/>
      <c r="G210" s="406"/>
      <c r="H210" s="1506"/>
      <c r="I210" s="657"/>
      <c r="J210" s="577"/>
      <c r="K210" s="1506"/>
      <c r="L210" s="220"/>
      <c r="M210" s="347"/>
      <c r="N210" s="340"/>
      <c r="O210" s="1630"/>
      <c r="P210" s="1630"/>
      <c r="AH210" s="1637">
        <v>0</v>
      </c>
    </row>
    <row s="1641" customFormat="1" customHeight="1" ht="18.75" hidden="1">
      <c r="A211" s="1786" t="s">
        <v>270</v>
      </c>
      <c r="B211" s="1786" t="s">
        <v>271</v>
      </c>
      <c r="C211" s="375"/>
      <c r="D211" s="2468"/>
      <c r="E211" s="2210"/>
      <c r="F211" s="2389" t="str">
        <f>INDEX(PT_DIFFERENTIATION_VTAR,MATCH(A211,PT_DIFFERENTIATION_VTAR_ID,0))</f>
        <v>Тариф на водоотведение</v>
      </c>
      <c r="G211" s="2433" t="str">
        <f>INDEX(PT_DIFFERENTIATION_NTAR,MATCH(B211,PT_DIFFERENTIATION_NTAR_ID,0))</f>
        <v/>
      </c>
      <c r="H211" s="1868"/>
      <c r="I211" s="1745"/>
      <c r="J211" s="1779"/>
      <c r="K211" s="1784"/>
      <c r="L211" s="1868" t="s">
        <v>311</v>
      </c>
      <c r="M211" s="347"/>
      <c r="N211" s="340"/>
      <c r="O211" s="1630"/>
      <c r="P211" s="1630"/>
      <c r="AH211" s="1637">
        <v>0</v>
      </c>
    </row>
    <row s="1641" customFormat="1" customHeight="1" ht="18.75" hidden="1">
      <c r="A212" s="1786"/>
      <c r="B212" s="1786"/>
      <c r="C212" s="375" t="s">
        <v>1150</v>
      </c>
      <c r="D212" s="2468"/>
      <c r="E212" s="2210"/>
      <c r="F212" s="2389"/>
      <c r="G212" s="2433"/>
      <c r="H212" s="1506"/>
      <c r="I212" s="657" t="s">
        <v>1149</v>
      </c>
      <c r="J212" s="577"/>
      <c r="K212" s="1506"/>
      <c r="L212" s="220"/>
      <c r="M212" s="347"/>
      <c r="N212" s="340"/>
      <c r="O212" s="1630"/>
      <c r="P212" s="1630"/>
      <c r="AH212" s="1637">
        <v>0</v>
      </c>
    </row>
    <row s="1641" customFormat="1" customHeight="1" ht="0.75" hidden="1">
      <c r="A213" s="1786"/>
      <c r="B213" s="1786"/>
      <c r="C213" s="375" t="s">
        <v>1169</v>
      </c>
      <c r="D213" s="2468"/>
      <c r="E213" s="2210"/>
      <c r="F213" s="2389"/>
      <c r="G213" s="406"/>
      <c r="H213" s="1506"/>
      <c r="I213" s="657"/>
      <c r="J213" s="577"/>
      <c r="K213" s="1506"/>
      <c r="L213" s="220"/>
      <c r="M213" s="347"/>
      <c r="N213" s="340"/>
      <c r="O213" s="1630"/>
      <c r="P213" s="1630"/>
      <c r="AH213" s="1637">
        <v>0</v>
      </c>
    </row>
    <row s="1641" customFormat="1" customHeight="1" ht="18.75" hidden="1">
      <c r="A214" s="1786" t="s">
        <v>275</v>
      </c>
      <c r="B214" s="1786" t="s">
        <v>276</v>
      </c>
      <c r="C214" s="375"/>
      <c r="D214" s="2468"/>
      <c r="E214" s="2210"/>
      <c r="F214" s="2389" t="str">
        <f>INDEX(PT_DIFFERENTIATION_VTAR,MATCH(A214,PT_DIFFERENTIATION_VTAR_ID,0))</f>
        <v>Тариф на транспортировку сточных вод</v>
      </c>
      <c r="G214" s="2433" t="str">
        <f>INDEX(PT_DIFFERENTIATION_NTAR,MATCH(B214,PT_DIFFERENTIATION_NTAR_ID,0))</f>
        <v/>
      </c>
      <c r="H214" s="1868"/>
      <c r="I214" s="1745"/>
      <c r="J214" s="1779"/>
      <c r="K214" s="1784"/>
      <c r="L214" s="1868" t="s">
        <v>311</v>
      </c>
      <c r="M214" s="347"/>
      <c r="N214" s="340"/>
      <c r="O214" s="1630"/>
      <c r="P214" s="1630"/>
      <c r="AH214" s="1637">
        <v>0</v>
      </c>
    </row>
    <row s="1641" customFormat="1" customHeight="1" ht="18.75" hidden="1">
      <c r="A215" s="1786"/>
      <c r="B215" s="1786"/>
      <c r="C215" s="375" t="s">
        <v>1150</v>
      </c>
      <c r="D215" s="2468"/>
      <c r="E215" s="2210"/>
      <c r="F215" s="2389"/>
      <c r="G215" s="2433"/>
      <c r="H215" s="1506"/>
      <c r="I215" s="657" t="s">
        <v>1149</v>
      </c>
      <c r="J215" s="577"/>
      <c r="K215" s="1506"/>
      <c r="L215" s="220"/>
      <c r="M215" s="347"/>
      <c r="N215" s="340"/>
      <c r="O215" s="1630"/>
      <c r="P215" s="1630"/>
      <c r="AH215" s="1637">
        <v>0</v>
      </c>
    </row>
    <row s="1641" customFormat="1" customHeight="1" ht="0.75" hidden="1">
      <c r="A216" s="1786"/>
      <c r="B216" s="1786"/>
      <c r="C216" s="375" t="s">
        <v>1169</v>
      </c>
      <c r="D216" s="2468"/>
      <c r="E216" s="2210"/>
      <c r="F216" s="2389"/>
      <c r="G216" s="406"/>
      <c r="H216" s="1506"/>
      <c r="I216" s="657"/>
      <c r="J216" s="577"/>
      <c r="K216" s="1506"/>
      <c r="L216" s="220"/>
      <c r="M216" s="347"/>
      <c r="N216" s="340"/>
      <c r="O216" s="1630"/>
      <c r="P216" s="1630"/>
      <c r="AH216" s="1637">
        <v>0</v>
      </c>
    </row>
    <row s="1641" customFormat="1" customHeight="1" ht="18.75" hidden="1">
      <c r="A217" s="1786" t="s">
        <v>280</v>
      </c>
      <c r="B217" s="1786" t="s">
        <v>281</v>
      </c>
      <c r="C217" s="375"/>
      <c r="D217" s="2468"/>
      <c r="E217" s="2210"/>
      <c r="F217" s="2389" t="str">
        <f>INDEX(PT_DIFFERENTIATION_VTAR,MATCH(A217,PT_DIFFERENTIATION_VTAR_ID,0))</f>
        <v>Тариф на подключение (технологическое присоединение) к централизованной системе водоотведения</v>
      </c>
      <c r="G217" s="2433" t="str">
        <f>INDEX(PT_DIFFERENTIATION_NTAR,MATCH(B217,PT_DIFFERENTIATION_NTAR_ID,0))</f>
        <v/>
      </c>
      <c r="H217" s="1868"/>
      <c r="I217" s="1745"/>
      <c r="J217" s="1779"/>
      <c r="K217" s="1784"/>
      <c r="L217" s="1868" t="s">
        <v>311</v>
      </c>
      <c r="M217" s="347"/>
      <c r="N217" s="340"/>
      <c r="O217" s="1630"/>
      <c r="P217" s="1630"/>
      <c r="AH217" s="1637">
        <v>0</v>
      </c>
    </row>
    <row s="1641" customFormat="1" customHeight="1" ht="18.75" hidden="1">
      <c r="A218" s="1786"/>
      <c r="B218" s="1786"/>
      <c r="C218" s="375" t="s">
        <v>1150</v>
      </c>
      <c r="D218" s="2468"/>
      <c r="E218" s="2210"/>
      <c r="F218" s="2389"/>
      <c r="G218" s="2433"/>
      <c r="H218" s="1506"/>
      <c r="I218" s="657" t="s">
        <v>1149</v>
      </c>
      <c r="J218" s="577"/>
      <c r="K218" s="1506"/>
      <c r="L218" s="220"/>
      <c r="M218" s="347"/>
      <c r="N218" s="340"/>
      <c r="O218" s="1630"/>
      <c r="P218" s="1630"/>
      <c r="AH218" s="1637">
        <v>0</v>
      </c>
    </row>
    <row s="1641" customFormat="1" customHeight="1" ht="0.75">
      <c r="A219" s="1786"/>
      <c r="B219" s="1786"/>
      <c r="C219" s="375" t="s">
        <v>1169</v>
      </c>
      <c r="D219" s="2468"/>
      <c r="E219" s="2210"/>
      <c r="F219" s="2389"/>
      <c r="G219" s="406"/>
      <c r="H219" s="1506"/>
      <c r="I219" s="657"/>
      <c r="J219" s="577"/>
      <c r="K219" s="1506"/>
      <c r="L219" s="220"/>
      <c r="M219" s="347"/>
      <c r="N219" s="340"/>
      <c r="O219" s="1630"/>
      <c r="P219" s="1630"/>
      <c r="AH219" s="1637">
        <v>1</v>
      </c>
    </row>
    <row customHeight="1" ht="27">
      <c r="A220" s="1786"/>
      <c r="B220" s="1786"/>
      <c r="D220" s="382"/>
      <c r="E220" s="153" t="s">
        <v>112</v>
      </c>
      <c r="F220"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6"/>
      <c r="H220" s="2466"/>
      <c r="I220" s="2466"/>
      <c r="J220" s="2466"/>
      <c r="K220" s="2466"/>
      <c r="L220" s="2466"/>
      <c r="M220" s="303"/>
      <c r="N220" s="340"/>
      <c r="AH220" s="380">
        <v>26</v>
      </c>
    </row>
    <row s="1641" customFormat="1" customHeight="1" ht="60.75" hidden="1">
      <c r="A221" s="1786" t="s">
        <v>156</v>
      </c>
      <c r="B221" s="1786" t="s">
        <v>157</v>
      </c>
      <c r="C221" s="375"/>
      <c r="D221" s="2468"/>
      <c r="E221" s="2210"/>
      <c r="F221" s="2389"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33" t="str">
        <f>INDEX(PT_DIFFERENTIATION_NTAR,MATCH(B221,PT_DIFFERENTIATION_NTAR_ID,0))</f>
        <v/>
      </c>
      <c r="H221" s="1868"/>
      <c r="I221" s="1745"/>
      <c r="J221" s="1779"/>
      <c r="K221" s="1784"/>
      <c r="L221" s="1868" t="s">
        <v>311</v>
      </c>
      <c r="M221"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40"/>
      <c r="O221" s="1630"/>
      <c r="P221" s="1630"/>
      <c r="AH221" s="1637">
        <v>0</v>
      </c>
    </row>
    <row s="1641" customFormat="1" customHeight="1" ht="18.75" hidden="1">
      <c r="A222" s="1786"/>
      <c r="B222" s="1786"/>
      <c r="C222" s="375" t="s">
        <v>1150</v>
      </c>
      <c r="D222" s="2468"/>
      <c r="E222" s="2210"/>
      <c r="F222" s="2389"/>
      <c r="G222" s="2433"/>
      <c r="H222" s="1506"/>
      <c r="I222" s="657" t="s">
        <v>1149</v>
      </c>
      <c r="J222" s="577"/>
      <c r="K222" s="1506"/>
      <c r="L222" s="220"/>
      <c r="M222" s="2176"/>
      <c r="N222" s="340"/>
      <c r="O222" s="1630"/>
      <c r="P222" s="1630"/>
      <c r="AH222" s="1637">
        <v>0</v>
      </c>
    </row>
    <row s="1641" customFormat="1" customHeight="1" ht="0.75" hidden="1">
      <c r="A223" s="1786"/>
      <c r="B223" s="1786"/>
      <c r="C223" s="375" t="s">
        <v>1169</v>
      </c>
      <c r="D223" s="2468"/>
      <c r="E223" s="2210"/>
      <c r="F223" s="2389"/>
      <c r="G223" s="406"/>
      <c r="H223" s="1506"/>
      <c r="I223" s="657"/>
      <c r="J223" s="577"/>
      <c r="K223" s="1506"/>
      <c r="L223" s="220"/>
      <c r="M223" s="2176"/>
      <c r="N223" s="340"/>
      <c r="O223" s="1630"/>
      <c r="P223" s="1630"/>
      <c r="AH223" s="1637">
        <v>0</v>
      </c>
    </row>
    <row s="1641" customFormat="1" customHeight="1" ht="45">
      <c r="A224" s="1786" t="s">
        <v>164</v>
      </c>
      <c r="B224" s="1786" t="s">
        <v>165</v>
      </c>
      <c r="C224" s="375"/>
      <c r="D224" s="2468"/>
      <c r="E224" s="2210"/>
      <c r="F224" s="2389"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33" t="str">
        <f>INDEX(PT_DIFFERENTIATION_NTAR,MATCH(B224,PT_DIFFERENTIATION_NTAR_ID,0))</f>
        <v>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224" s="1868"/>
      <c r="I224" s="1745" t="s">
        <v>1155</v>
      </c>
      <c r="J224" s="1779" t="s">
        <v>1156</v>
      </c>
      <c r="K224" s="1784">
        <v>994.26</v>
      </c>
      <c r="L224" s="1868" t="s">
        <v>311</v>
      </c>
      <c r="M224" s="2177"/>
      <c r="N224" s="340"/>
      <c r="O224" s="1630"/>
      <c r="P224" s="1630"/>
      <c r="AH224" s="1637">
        <v>0</v>
      </c>
    </row>
    <row s="1641" customFormat="1" customHeight="1" ht="56.25">
      <c r="A225" s="1829"/>
      <c r="B225" s="1829"/>
      <c r="C225" s="1693"/>
      <c r="D225" s="350"/>
      <c r="E225" s="1037"/>
      <c r="F225" s="1037"/>
      <c r="G225" s="1037"/>
      <c r="H225" s="2583" t="s">
        <v>450</v>
      </c>
      <c r="I225" s="1745" t="s">
        <v>1158</v>
      </c>
      <c r="J225" s="1779" t="s">
        <v>1159</v>
      </c>
      <c r="K225" s="1784">
        <v>0</v>
      </c>
      <c r="L225" s="2277" t="s">
        <v>311</v>
      </c>
      <c r="M225" s="2324"/>
      <c r="N225" s="624"/>
      <c r="O225" s="1630"/>
      <c r="P225" s="1630"/>
      <c r="Q225" s="1641"/>
      <c r="R225" s="1641"/>
      <c r="S225" s="1641"/>
      <c r="T225" s="1641"/>
      <c r="U225" s="1641"/>
      <c r="V225" s="1641"/>
      <c r="W225" s="1641"/>
      <c r="X225" s="1641"/>
      <c r="Y225" s="1641"/>
      <c r="Z225" s="1641"/>
      <c r="AA225" s="1641"/>
      <c r="AB225" s="1641"/>
      <c r="AC225" s="1641"/>
      <c r="AD225" s="1641"/>
      <c r="AE225" s="1641"/>
      <c r="AF225" s="1641"/>
      <c r="AG225" s="1641"/>
      <c r="AH225" s="1641">
        <v>0</v>
      </c>
    </row>
    <row s="1641" customFormat="1" customHeight="1" ht="56.25">
      <c r="A226" s="1829"/>
      <c r="B226" s="1829"/>
      <c r="C226" s="1693"/>
      <c r="D226" s="350"/>
      <c r="E226" s="1037"/>
      <c r="F226" s="1037"/>
      <c r="G226" s="1037"/>
      <c r="H226" s="2583" t="s">
        <v>450</v>
      </c>
      <c r="I226" s="1745" t="s">
        <v>1160</v>
      </c>
      <c r="J226" s="1779" t="s">
        <v>1161</v>
      </c>
      <c r="K226" s="1784">
        <v>0</v>
      </c>
      <c r="L226" s="2277" t="s">
        <v>311</v>
      </c>
      <c r="M226" s="2324"/>
      <c r="N226" s="624"/>
      <c r="O226" s="1630"/>
      <c r="P226" s="1630"/>
      <c r="Q226" s="1641"/>
      <c r="R226" s="1641"/>
      <c r="S226" s="1641"/>
      <c r="T226" s="1641"/>
      <c r="U226" s="1641"/>
      <c r="V226" s="1641"/>
      <c r="W226" s="1641"/>
      <c r="X226" s="1641"/>
      <c r="Y226" s="1641"/>
      <c r="Z226" s="1641"/>
      <c r="AA226" s="1641"/>
      <c r="AB226" s="1641"/>
      <c r="AC226" s="1641"/>
      <c r="AD226" s="1641"/>
      <c r="AE226" s="1641"/>
      <c r="AF226" s="1641"/>
      <c r="AG226" s="1641"/>
      <c r="AH226" s="1641">
        <v>0</v>
      </c>
    </row>
    <row s="1641" customFormat="1" customHeight="1" ht="56.25">
      <c r="A227" s="1829"/>
      <c r="B227" s="1829"/>
      <c r="C227" s="1693"/>
      <c r="D227" s="350"/>
      <c r="E227" s="1037"/>
      <c r="F227" s="1037"/>
      <c r="G227" s="1037"/>
      <c r="H227" s="2583" t="s">
        <v>450</v>
      </c>
      <c r="I227" s="1745" t="s">
        <v>1162</v>
      </c>
      <c r="J227" s="1779" t="s">
        <v>1163</v>
      </c>
      <c r="K227" s="1784">
        <v>0</v>
      </c>
      <c r="L227" s="2277" t="s">
        <v>311</v>
      </c>
      <c r="M227" s="2324"/>
      <c r="N227" s="624"/>
      <c r="O227" s="1630"/>
      <c r="P227" s="1630"/>
      <c r="Q227" s="1641"/>
      <c r="R227" s="1641"/>
      <c r="S227" s="1641"/>
      <c r="T227" s="1641"/>
      <c r="U227" s="1641"/>
      <c r="V227" s="1641"/>
      <c r="W227" s="1641"/>
      <c r="X227" s="1641"/>
      <c r="Y227" s="1641"/>
      <c r="Z227" s="1641"/>
      <c r="AA227" s="1641"/>
      <c r="AB227" s="1641"/>
      <c r="AC227" s="1641"/>
      <c r="AD227" s="1641"/>
      <c r="AE227" s="1641"/>
      <c r="AF227" s="1641"/>
      <c r="AG227" s="1641"/>
      <c r="AH227" s="1641">
        <v>0</v>
      </c>
    </row>
    <row s="1641" customFormat="1" customHeight="1" ht="56.25">
      <c r="A228" s="1829"/>
      <c r="B228" s="1829"/>
      <c r="C228" s="1693"/>
      <c r="D228" s="350"/>
      <c r="E228" s="1037"/>
      <c r="F228" s="1037"/>
      <c r="G228" s="1037"/>
      <c r="H228" s="2583" t="s">
        <v>450</v>
      </c>
      <c r="I228" s="1745" t="s">
        <v>1164</v>
      </c>
      <c r="J228" s="1779" t="s">
        <v>1165</v>
      </c>
      <c r="K228" s="1784">
        <v>0</v>
      </c>
      <c r="L228" s="2277" t="s">
        <v>311</v>
      </c>
      <c r="M228" s="2324"/>
      <c r="N228" s="624"/>
      <c r="O228" s="1630"/>
      <c r="P228" s="1630"/>
      <c r="Q228" s="1641"/>
      <c r="R228" s="1641"/>
      <c r="S228" s="1641"/>
      <c r="T228" s="1641"/>
      <c r="U228" s="1641"/>
      <c r="V228" s="1641"/>
      <c r="W228" s="1641"/>
      <c r="X228" s="1641"/>
      <c r="Y228" s="1641"/>
      <c r="Z228" s="1641"/>
      <c r="AA228" s="1641"/>
      <c r="AB228" s="1641"/>
      <c r="AC228" s="1641"/>
      <c r="AD228" s="1641"/>
      <c r="AE228" s="1641"/>
      <c r="AF228" s="1641"/>
      <c r="AG228" s="1641"/>
      <c r="AH228" s="1641">
        <v>0</v>
      </c>
    </row>
    <row s="1641" customFormat="1" customHeight="1" ht="18.75">
      <c r="A229" s="1786"/>
      <c r="B229" s="1786"/>
      <c r="C229" s="375" t="s">
        <v>1150</v>
      </c>
      <c r="D229" s="2468"/>
      <c r="E229" s="2210"/>
      <c r="F229" s="2389"/>
      <c r="G229" s="2433"/>
      <c r="H229" s="1506"/>
      <c r="I229" s="657" t="s">
        <v>1149</v>
      </c>
      <c r="J229" s="577"/>
      <c r="K229" s="1506"/>
      <c r="L229" s="220"/>
      <c r="M229" s="1867"/>
      <c r="N229" s="340"/>
      <c r="O229" s="1630"/>
      <c r="P229" s="1630"/>
      <c r="AH229" s="1637">
        <v>0</v>
      </c>
    </row>
    <row s="1641" customFormat="1" customHeight="1" ht="0.75">
      <c r="A230" s="1786"/>
      <c r="B230" s="1786"/>
      <c r="C230" s="375" t="s">
        <v>1169</v>
      </c>
      <c r="D230" s="2468"/>
      <c r="E230" s="2210"/>
      <c r="F230" s="2389"/>
      <c r="G230" s="406"/>
      <c r="H230" s="1506"/>
      <c r="I230" s="657"/>
      <c r="J230" s="577"/>
      <c r="K230" s="1506"/>
      <c r="L230" s="220"/>
      <c r="M230" s="347"/>
      <c r="N230" s="340"/>
      <c r="O230" s="1630"/>
      <c r="P230" s="1630"/>
      <c r="AH230" s="1637">
        <v>0</v>
      </c>
    </row>
    <row s="1641" customFormat="1" customHeight="1" ht="45" hidden="1">
      <c r="A231" s="1786" t="s">
        <v>174</v>
      </c>
      <c r="B231" s="1786" t="s">
        <v>175</v>
      </c>
      <c r="C231" s="375"/>
      <c r="D231" s="2468"/>
      <c r="E231" s="2210"/>
      <c r="F231" s="2389"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33" t="str">
        <f>INDEX(PT_DIFFERENTIATION_NTAR,MATCH(B231,PT_DIFFERENTIATION_NTAR_ID,0))</f>
        <v/>
      </c>
      <c r="H231" s="1868"/>
      <c r="I231" s="1745"/>
      <c r="J231" s="1779"/>
      <c r="K231" s="1784"/>
      <c r="L231" s="1868" t="s">
        <v>311</v>
      </c>
      <c r="M231" s="347"/>
      <c r="N231" s="340"/>
      <c r="O231" s="1630"/>
      <c r="P231" s="1630"/>
      <c r="AH231" s="1637">
        <v>0</v>
      </c>
    </row>
    <row s="1641" customFormat="1" customHeight="1" ht="18.75" hidden="1">
      <c r="A232" s="1786"/>
      <c r="B232" s="1786"/>
      <c r="C232" s="375" t="s">
        <v>1150</v>
      </c>
      <c r="D232" s="2468"/>
      <c r="E232" s="2210"/>
      <c r="F232" s="2389"/>
      <c r="G232" s="2433"/>
      <c r="H232" s="1506"/>
      <c r="I232" s="657" t="s">
        <v>1149</v>
      </c>
      <c r="J232" s="577"/>
      <c r="K232" s="1506"/>
      <c r="L232" s="220"/>
      <c r="M232" s="347"/>
      <c r="N232" s="340"/>
      <c r="O232" s="1630"/>
      <c r="P232" s="1630"/>
      <c r="AH232" s="1637">
        <v>0</v>
      </c>
    </row>
    <row s="1641" customFormat="1" customHeight="1" ht="0.75" hidden="1">
      <c r="A233" s="1786"/>
      <c r="B233" s="1786"/>
      <c r="C233" s="375" t="s">
        <v>1169</v>
      </c>
      <c r="D233" s="2468"/>
      <c r="E233" s="2210"/>
      <c r="F233" s="2389"/>
      <c r="G233" s="406"/>
      <c r="H233" s="1506"/>
      <c r="I233" s="657"/>
      <c r="J233" s="577"/>
      <c r="K233" s="1506"/>
      <c r="L233" s="220"/>
      <c r="M233" s="347"/>
      <c r="N233" s="340"/>
      <c r="O233" s="1630"/>
      <c r="P233" s="1630"/>
      <c r="AH233" s="1637">
        <v>0</v>
      </c>
    </row>
    <row s="1641" customFormat="1" customHeight="1" ht="45" hidden="1">
      <c r="A234" s="1786" t="s">
        <v>180</v>
      </c>
      <c r="B234" s="1786" t="s">
        <v>181</v>
      </c>
      <c r="C234" s="375"/>
      <c r="D234" s="2468"/>
      <c r="E234" s="2210"/>
      <c r="F234" s="2389"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33" t="str">
        <f>INDEX(PT_DIFFERENTIATION_NTAR,MATCH(B234,PT_DIFFERENTIATION_NTAR_ID,0))</f>
        <v/>
      </c>
      <c r="H234" s="1868"/>
      <c r="I234" s="1745"/>
      <c r="J234" s="1779"/>
      <c r="K234" s="1784"/>
      <c r="L234" s="1868" t="s">
        <v>311</v>
      </c>
      <c r="M234" s="347"/>
      <c r="N234" s="340"/>
      <c r="O234" s="1630"/>
      <c r="P234" s="1630"/>
      <c r="AH234" s="1637">
        <v>0</v>
      </c>
    </row>
    <row s="1641" customFormat="1" customHeight="1" ht="18.75" hidden="1">
      <c r="A235" s="1786"/>
      <c r="B235" s="1786"/>
      <c r="C235" s="375" t="s">
        <v>1150</v>
      </c>
      <c r="D235" s="2468"/>
      <c r="E235" s="2210"/>
      <c r="F235" s="2389"/>
      <c r="G235" s="2433"/>
      <c r="H235" s="1506"/>
      <c r="I235" s="657" t="s">
        <v>1149</v>
      </c>
      <c r="J235" s="577"/>
      <c r="K235" s="1506"/>
      <c r="L235" s="220"/>
      <c r="M235" s="347"/>
      <c r="N235" s="340"/>
      <c r="O235" s="1630"/>
      <c r="P235" s="1630"/>
      <c r="AH235" s="1637">
        <v>0</v>
      </c>
    </row>
    <row s="1641" customFormat="1" customHeight="1" ht="0.75" hidden="1">
      <c r="A236" s="1786"/>
      <c r="B236" s="1786"/>
      <c r="C236" s="375" t="s">
        <v>1169</v>
      </c>
      <c r="D236" s="2468"/>
      <c r="E236" s="2210"/>
      <c r="F236" s="2389"/>
      <c r="G236" s="406"/>
      <c r="H236" s="1506"/>
      <c r="I236" s="657"/>
      <c r="J236" s="577"/>
      <c r="K236" s="1506"/>
      <c r="L236" s="220"/>
      <c r="M236" s="347"/>
      <c r="N236" s="340"/>
      <c r="O236" s="1630"/>
      <c r="P236" s="1630"/>
      <c r="AH236" s="1637">
        <v>0</v>
      </c>
    </row>
    <row s="1641" customFormat="1" customHeight="1" ht="18.75" hidden="1">
      <c r="A237" s="1786" t="s">
        <v>186</v>
      </c>
      <c r="B237" s="1786" t="s">
        <v>187</v>
      </c>
      <c r="C237" s="375"/>
      <c r="D237" s="2468"/>
      <c r="E237" s="2210"/>
      <c r="F237" s="2389" t="str">
        <f>INDEX(PT_DIFFERENTIATION_VTAR,MATCH(A237,PT_DIFFERENTIATION_VTAR_ID,0))</f>
        <v>Тарифы на услуги по передаче тепловой энергии</v>
      </c>
      <c r="G237" s="2433" t="str">
        <f>INDEX(PT_DIFFERENTIATION_NTAR,MATCH(B237,PT_DIFFERENTIATION_NTAR_ID,0))</f>
        <v/>
      </c>
      <c r="H237" s="1868"/>
      <c r="I237" s="1745"/>
      <c r="J237" s="1779"/>
      <c r="K237" s="1784"/>
      <c r="L237" s="1868" t="s">
        <v>311</v>
      </c>
      <c r="M237" s="347"/>
      <c r="N237" s="340"/>
      <c r="O237" s="1630"/>
      <c r="P237" s="1630"/>
      <c r="AH237" s="1637">
        <v>0</v>
      </c>
    </row>
    <row s="1641" customFormat="1" customHeight="1" ht="18.75" hidden="1">
      <c r="A238" s="1786"/>
      <c r="B238" s="1786"/>
      <c r="C238" s="375" t="s">
        <v>1150</v>
      </c>
      <c r="D238" s="2468"/>
      <c r="E238" s="2210"/>
      <c r="F238" s="2389"/>
      <c r="G238" s="2433"/>
      <c r="H238" s="1506"/>
      <c r="I238" s="657" t="s">
        <v>1149</v>
      </c>
      <c r="J238" s="577"/>
      <c r="K238" s="1506"/>
      <c r="L238" s="220"/>
      <c r="M238" s="347"/>
      <c r="N238" s="340"/>
      <c r="O238" s="1630"/>
      <c r="P238" s="1630"/>
      <c r="AH238" s="1637">
        <v>0</v>
      </c>
    </row>
    <row s="1641" customFormat="1" customHeight="1" ht="0.75" hidden="1">
      <c r="A239" s="1786"/>
      <c r="B239" s="1786"/>
      <c r="C239" s="375" t="s">
        <v>1169</v>
      </c>
      <c r="D239" s="2468"/>
      <c r="E239" s="2210"/>
      <c r="F239" s="2389"/>
      <c r="G239" s="406"/>
      <c r="H239" s="1506"/>
      <c r="I239" s="657"/>
      <c r="J239" s="577"/>
      <c r="K239" s="1506"/>
      <c r="L239" s="220"/>
      <c r="M239" s="347"/>
      <c r="N239" s="340"/>
      <c r="O239" s="1630"/>
      <c r="P239" s="1630"/>
      <c r="AH239" s="1637">
        <v>0</v>
      </c>
    </row>
    <row s="1641" customFormat="1" customHeight="1" ht="18.75" hidden="1">
      <c r="A240" s="1786" t="s">
        <v>192</v>
      </c>
      <c r="B240" s="1786" t="s">
        <v>193</v>
      </c>
      <c r="C240" s="375"/>
      <c r="D240" s="2468"/>
      <c r="E240" s="2210"/>
      <c r="F240" s="2389" t="str">
        <f>INDEX(PT_DIFFERENTIATION_VTAR,MATCH(A240,PT_DIFFERENTIATION_VTAR_ID,0))</f>
        <v>Тарифы на услуги по передаче теплоносителя</v>
      </c>
      <c r="G240" s="2433" t="str">
        <f>INDEX(PT_DIFFERENTIATION_NTAR,MATCH(B240,PT_DIFFERENTIATION_NTAR_ID,0))</f>
        <v/>
      </c>
      <c r="H240" s="1868"/>
      <c r="I240" s="1745"/>
      <c r="J240" s="1779"/>
      <c r="K240" s="1784"/>
      <c r="L240" s="1868" t="s">
        <v>311</v>
      </c>
      <c r="M240" s="347"/>
      <c r="N240" s="340"/>
      <c r="O240" s="1630"/>
      <c r="P240" s="1630"/>
      <c r="AH240" s="1637">
        <v>0</v>
      </c>
    </row>
    <row s="1641" customFormat="1" customHeight="1" ht="18.75" hidden="1">
      <c r="A241" s="1786"/>
      <c r="B241" s="1786"/>
      <c r="C241" s="375" t="s">
        <v>1150</v>
      </c>
      <c r="D241" s="2468"/>
      <c r="E241" s="2210"/>
      <c r="F241" s="2389"/>
      <c r="G241" s="2433"/>
      <c r="H241" s="1506"/>
      <c r="I241" s="657" t="s">
        <v>1149</v>
      </c>
      <c r="J241" s="577"/>
      <c r="K241" s="1506"/>
      <c r="L241" s="220"/>
      <c r="M241" s="347"/>
      <c r="N241" s="340"/>
      <c r="O241" s="1630"/>
      <c r="P241" s="1630"/>
      <c r="AH241" s="1637">
        <v>0</v>
      </c>
    </row>
    <row s="1641" customFormat="1" customHeight="1" ht="0.75" hidden="1">
      <c r="A242" s="1786"/>
      <c r="B242" s="1786"/>
      <c r="C242" s="375" t="s">
        <v>1169</v>
      </c>
      <c r="D242" s="2468"/>
      <c r="E242" s="2210"/>
      <c r="F242" s="2389"/>
      <c r="G242" s="406"/>
      <c r="H242" s="1506"/>
      <c r="I242" s="657"/>
      <c r="J242" s="577"/>
      <c r="K242" s="1506"/>
      <c r="L242" s="220"/>
      <c r="M242" s="347"/>
      <c r="N242" s="340"/>
      <c r="O242" s="1630"/>
      <c r="P242" s="1630"/>
      <c r="AH242" s="1637">
        <v>0</v>
      </c>
    </row>
    <row s="1641" customFormat="1" customHeight="1" ht="18.75" hidden="1">
      <c r="A243" s="1786" t="s">
        <v>198</v>
      </c>
      <c r="B243" s="1786" t="s">
        <v>199</v>
      </c>
      <c r="C243" s="375"/>
      <c r="D243" s="2468"/>
      <c r="E243" s="2210"/>
      <c r="F243" s="2389"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33" t="str">
        <f>INDEX(PT_DIFFERENTIATION_NTAR,MATCH(B243,PT_DIFFERENTIATION_NTAR_ID,0))</f>
        <v/>
      </c>
      <c r="H243" s="1868"/>
      <c r="I243" s="1745"/>
      <c r="J243" s="1779"/>
      <c r="K243" s="1784"/>
      <c r="L243" s="1868" t="s">
        <v>311</v>
      </c>
      <c r="M243" s="347"/>
      <c r="N243" s="340"/>
      <c r="O243" s="1630"/>
      <c r="P243" s="1630"/>
      <c r="AH243" s="1637">
        <v>0</v>
      </c>
    </row>
    <row s="1641" customFormat="1" customHeight="1" ht="18.75" hidden="1">
      <c r="A244" s="1786"/>
      <c r="B244" s="1786"/>
      <c r="C244" s="375" t="s">
        <v>1150</v>
      </c>
      <c r="D244" s="2468"/>
      <c r="E244" s="2210"/>
      <c r="F244" s="2389"/>
      <c r="G244" s="2433"/>
      <c r="H244" s="1506"/>
      <c r="I244" s="657" t="s">
        <v>1149</v>
      </c>
      <c r="J244" s="577"/>
      <c r="K244" s="1506"/>
      <c r="L244" s="220"/>
      <c r="M244" s="347"/>
      <c r="N244" s="340"/>
      <c r="O244" s="1630"/>
      <c r="P244" s="1630"/>
      <c r="AH244" s="1637">
        <v>0</v>
      </c>
    </row>
    <row s="1641" customFormat="1" customHeight="1" ht="0.75" hidden="1">
      <c r="A245" s="1786"/>
      <c r="B245" s="1786"/>
      <c r="C245" s="375" t="s">
        <v>1169</v>
      </c>
      <c r="D245" s="2468"/>
      <c r="E245" s="2210"/>
      <c r="F245" s="2389"/>
      <c r="G245" s="406"/>
      <c r="H245" s="1506"/>
      <c r="I245" s="657"/>
      <c r="J245" s="577"/>
      <c r="K245" s="1506"/>
      <c r="L245" s="220"/>
      <c r="M245" s="347"/>
      <c r="N245" s="340"/>
      <c r="O245" s="1630"/>
      <c r="P245" s="1630"/>
      <c r="AH245" s="1637">
        <v>0</v>
      </c>
    </row>
    <row s="1641" customFormat="1" customHeight="1" ht="18.75" hidden="1">
      <c r="A246" s="1786" t="s">
        <v>204</v>
      </c>
      <c r="B246" s="1786" t="s">
        <v>205</v>
      </c>
      <c r="C246" s="375"/>
      <c r="D246" s="2468"/>
      <c r="E246" s="2210"/>
      <c r="F246" s="2389" t="str">
        <f>INDEX(PT_DIFFERENTIATION_VTAR,MATCH(A246,PT_DIFFERENTIATION_VTAR_ID,0))</f>
        <v>Плата за подключение (технологическое присоединение) к системе теплоснабжения</v>
      </c>
      <c r="G246" s="2433" t="str">
        <f>INDEX(PT_DIFFERENTIATION_NTAR,MATCH(B246,PT_DIFFERENTIATION_NTAR_ID,0))</f>
        <v/>
      </c>
      <c r="H246" s="1868"/>
      <c r="I246" s="1745"/>
      <c r="J246" s="1779"/>
      <c r="K246" s="1784"/>
      <c r="L246" s="1868" t="s">
        <v>311</v>
      </c>
      <c r="M246" s="347"/>
      <c r="N246" s="340"/>
      <c r="O246" s="1630"/>
      <c r="P246" s="1630"/>
      <c r="AH246" s="1637">
        <v>0</v>
      </c>
    </row>
    <row s="1641" customFormat="1" customHeight="1" ht="18.75" hidden="1">
      <c r="A247" s="1786"/>
      <c r="B247" s="1786"/>
      <c r="C247" s="375" t="s">
        <v>1150</v>
      </c>
      <c r="D247" s="2468"/>
      <c r="E247" s="2210"/>
      <c r="F247" s="2389"/>
      <c r="G247" s="2433"/>
      <c r="H247" s="1506"/>
      <c r="I247" s="657" t="s">
        <v>1149</v>
      </c>
      <c r="J247" s="577"/>
      <c r="K247" s="1506"/>
      <c r="L247" s="220"/>
      <c r="M247" s="347"/>
      <c r="N247" s="340"/>
      <c r="O247" s="1630"/>
      <c r="P247" s="1630"/>
      <c r="AH247" s="1637">
        <v>0</v>
      </c>
    </row>
    <row s="1641" customFormat="1" customHeight="1" ht="0.75" hidden="1">
      <c r="A248" s="1786"/>
      <c r="B248" s="1786"/>
      <c r="C248" s="375" t="s">
        <v>1169</v>
      </c>
      <c r="D248" s="2468"/>
      <c r="E248" s="2210"/>
      <c r="F248" s="2389"/>
      <c r="G248" s="406"/>
      <c r="H248" s="1506"/>
      <c r="I248" s="657"/>
      <c r="J248" s="577"/>
      <c r="K248" s="1506"/>
      <c r="L248" s="220"/>
      <c r="M248" s="347"/>
      <c r="N248" s="340"/>
      <c r="O248" s="1630"/>
      <c r="P248" s="1630"/>
      <c r="AH248" s="1637">
        <v>0</v>
      </c>
    </row>
    <row s="1641" customFormat="1" customHeight="1" ht="18.75" hidden="1">
      <c r="A249" s="1786" t="s">
        <v>210</v>
      </c>
      <c r="B249" s="1786" t="s">
        <v>211</v>
      </c>
      <c r="C249" s="375"/>
      <c r="D249" s="2468"/>
      <c r="E249" s="2210"/>
      <c r="F249" s="2389" t="str">
        <f>INDEX(PT_DIFFERENTIATION_VTAR,MATCH(A249,PT_DIFFERENTIATION_VTAR_ID,0))</f>
        <v>Плата за подключение (технологическое присоединение) к системе теплоснабжения (индивидуальная)</v>
      </c>
      <c r="G249" s="2433" t="str">
        <f>INDEX(PT_DIFFERENTIATION_NTAR,MATCH(B249,PT_DIFFERENTIATION_NTAR_ID,0))</f>
        <v/>
      </c>
      <c r="H249" s="1995"/>
      <c r="I249" s="1745"/>
      <c r="J249" s="1779"/>
      <c r="K249" s="1784"/>
      <c r="L249" s="1995" t="s">
        <v>311</v>
      </c>
      <c r="M249" s="347"/>
      <c r="N249" s="340"/>
      <c r="O249" s="1630"/>
      <c r="P249" s="1630"/>
      <c r="AH249" s="1637">
        <v>0</v>
      </c>
    </row>
    <row s="1641" customFormat="1" customHeight="1" ht="18.75" hidden="1">
      <c r="A250" s="1786"/>
      <c r="B250" s="1786"/>
      <c r="C250" s="375" t="s">
        <v>1150</v>
      </c>
      <c r="D250" s="2468"/>
      <c r="E250" s="2210"/>
      <c r="F250" s="2389"/>
      <c r="G250" s="2433"/>
      <c r="H250" s="1506"/>
      <c r="I250" s="657" t="s">
        <v>1149</v>
      </c>
      <c r="J250" s="577"/>
      <c r="K250" s="1506"/>
      <c r="L250" s="220"/>
      <c r="M250" s="347"/>
      <c r="N250" s="340"/>
      <c r="O250" s="1630"/>
      <c r="P250" s="1630"/>
      <c r="AH250" s="1637">
        <v>0</v>
      </c>
    </row>
    <row s="1641" customFormat="1" customHeight="1" ht="0.75" hidden="1">
      <c r="A251" s="1786"/>
      <c r="B251" s="1786"/>
      <c r="C251" s="375" t="s">
        <v>1169</v>
      </c>
      <c r="D251" s="2468"/>
      <c r="E251" s="2210"/>
      <c r="F251" s="2389"/>
      <c r="G251" s="406"/>
      <c r="H251" s="1506"/>
      <c r="I251" s="657"/>
      <c r="J251" s="577"/>
      <c r="K251" s="1506"/>
      <c r="L251" s="220"/>
      <c r="M251" s="347"/>
      <c r="N251" s="340"/>
      <c r="O251" s="1630"/>
      <c r="P251" s="1630"/>
      <c r="AH251" s="1637">
        <v>0</v>
      </c>
    </row>
    <row s="1641" customFormat="1" customHeight="1" ht="18.75" hidden="1">
      <c r="A252" s="1786" t="s">
        <v>230</v>
      </c>
      <c r="B252" s="1786" t="s">
        <v>231</v>
      </c>
      <c r="C252" s="375"/>
      <c r="D252" s="2468"/>
      <c r="E252" s="2210"/>
      <c r="F252" s="2389" t="str">
        <f>INDEX(PT_DIFFERENTIATION_VTAR,MATCH(A252,PT_DIFFERENTIATION_VTAR_ID,0))</f>
        <v>Тариф на питьевую воду (питьевое водоснабжение)</v>
      </c>
      <c r="G252" s="2433" t="str">
        <f>INDEX(PT_DIFFERENTIATION_NTAR,MATCH(B252,PT_DIFFERENTIATION_NTAR_ID,0))</f>
        <v/>
      </c>
      <c r="H252" s="1868"/>
      <c r="I252" s="1745"/>
      <c r="J252" s="1779"/>
      <c r="K252" s="1784"/>
      <c r="L252" s="1868" t="s">
        <v>311</v>
      </c>
      <c r="M252" s="347"/>
      <c r="N252" s="340"/>
      <c r="O252" s="1630"/>
      <c r="P252" s="1630"/>
      <c r="AH252" s="1637">
        <v>0</v>
      </c>
    </row>
    <row s="1641" customFormat="1" customHeight="1" ht="18.75" hidden="1">
      <c r="A253" s="1786"/>
      <c r="B253" s="1786"/>
      <c r="C253" s="375" t="s">
        <v>1150</v>
      </c>
      <c r="D253" s="2468"/>
      <c r="E253" s="2210"/>
      <c r="F253" s="2389"/>
      <c r="G253" s="2433"/>
      <c r="H253" s="1506"/>
      <c r="I253" s="657" t="s">
        <v>1149</v>
      </c>
      <c r="J253" s="577"/>
      <c r="K253" s="1506"/>
      <c r="L253" s="220"/>
      <c r="M253" s="347"/>
      <c r="N253" s="340"/>
      <c r="O253" s="1630"/>
      <c r="P253" s="1630"/>
      <c r="AH253" s="1637">
        <v>0</v>
      </c>
    </row>
    <row s="1641" customFormat="1" customHeight="1" ht="0.75" hidden="1">
      <c r="A254" s="1786"/>
      <c r="B254" s="1786"/>
      <c r="C254" s="375" t="s">
        <v>1169</v>
      </c>
      <c r="D254" s="2468"/>
      <c r="E254" s="2210"/>
      <c r="F254" s="2389"/>
      <c r="G254" s="406"/>
      <c r="H254" s="1506"/>
      <c r="I254" s="657"/>
      <c r="J254" s="577"/>
      <c r="K254" s="1506"/>
      <c r="L254" s="220"/>
      <c r="M254" s="347"/>
      <c r="N254" s="340"/>
      <c r="O254" s="1630"/>
      <c r="P254" s="1630"/>
      <c r="AH254" s="1637">
        <v>0</v>
      </c>
    </row>
    <row s="1641" customFormat="1" customHeight="1" ht="18.75" hidden="1">
      <c r="A255" s="1786" t="s">
        <v>235</v>
      </c>
      <c r="B255" s="1786" t="s">
        <v>236</v>
      </c>
      <c r="C255" s="375"/>
      <c r="D255" s="2468"/>
      <c r="E255" s="2210"/>
      <c r="F255" s="2389" t="str">
        <f>INDEX(PT_DIFFERENTIATION_VTAR,MATCH(A255,PT_DIFFERENTIATION_VTAR_ID,0))</f>
        <v>Тариф на техническую воду</v>
      </c>
      <c r="G255" s="2433" t="str">
        <f>INDEX(PT_DIFFERENTIATION_NTAR,MATCH(B255,PT_DIFFERENTIATION_NTAR_ID,0))</f>
        <v/>
      </c>
      <c r="H255" s="1868"/>
      <c r="I255" s="1745"/>
      <c r="J255" s="1779"/>
      <c r="K255" s="1784"/>
      <c r="L255" s="1868" t="s">
        <v>311</v>
      </c>
      <c r="M255" s="347"/>
      <c r="N255" s="340"/>
      <c r="O255" s="1630"/>
      <c r="P255" s="1630"/>
      <c r="AH255" s="1637">
        <v>0</v>
      </c>
    </row>
    <row s="1641" customFormat="1" customHeight="1" ht="18.75" hidden="1">
      <c r="A256" s="1786"/>
      <c r="B256" s="1786"/>
      <c r="C256" s="375" t="s">
        <v>1150</v>
      </c>
      <c r="D256" s="2468"/>
      <c r="E256" s="2210"/>
      <c r="F256" s="2389"/>
      <c r="G256" s="2433"/>
      <c r="H256" s="1506"/>
      <c r="I256" s="657" t="s">
        <v>1149</v>
      </c>
      <c r="J256" s="577"/>
      <c r="K256" s="1506"/>
      <c r="L256" s="220"/>
      <c r="M256" s="347"/>
      <c r="N256" s="340"/>
      <c r="O256" s="1630"/>
      <c r="P256" s="1630"/>
      <c r="AH256" s="1637">
        <v>0</v>
      </c>
    </row>
    <row s="1641" customFormat="1" customHeight="1" ht="0.75" hidden="1">
      <c r="A257" s="1786"/>
      <c r="B257" s="1786"/>
      <c r="C257" s="375" t="s">
        <v>1169</v>
      </c>
      <c r="D257" s="2468"/>
      <c r="E257" s="2210"/>
      <c r="F257" s="2389"/>
      <c r="G257" s="406"/>
      <c r="H257" s="1506"/>
      <c r="I257" s="657"/>
      <c r="J257" s="577"/>
      <c r="K257" s="1506"/>
      <c r="L257" s="220"/>
      <c r="M257" s="347"/>
      <c r="N257" s="340"/>
      <c r="O257" s="1630"/>
      <c r="P257" s="1630"/>
      <c r="AH257" s="1637">
        <v>0</v>
      </c>
    </row>
    <row s="1641" customFormat="1" customHeight="1" ht="18.75" hidden="1">
      <c r="A258" s="1786" t="s">
        <v>240</v>
      </c>
      <c r="B258" s="1786" t="s">
        <v>241</v>
      </c>
      <c r="C258" s="375"/>
      <c r="D258" s="2468"/>
      <c r="E258" s="2210"/>
      <c r="F258" s="2389" t="str">
        <f>INDEX(PT_DIFFERENTIATION_VTAR,MATCH(A258,PT_DIFFERENTIATION_VTAR_ID,0))</f>
        <v>Тариф на транспортировку воды</v>
      </c>
      <c r="G258" s="2433" t="str">
        <f>INDEX(PT_DIFFERENTIATION_NTAR,MATCH(B258,PT_DIFFERENTIATION_NTAR_ID,0))</f>
        <v/>
      </c>
      <c r="H258" s="1868"/>
      <c r="I258" s="1745"/>
      <c r="J258" s="1779"/>
      <c r="K258" s="1784"/>
      <c r="L258" s="1868" t="s">
        <v>311</v>
      </c>
      <c r="M258" s="347"/>
      <c r="N258" s="340"/>
      <c r="O258" s="1630"/>
      <c r="P258" s="1630"/>
      <c r="AH258" s="1637">
        <v>0</v>
      </c>
    </row>
    <row s="1641" customFormat="1" customHeight="1" ht="18.75" hidden="1">
      <c r="A259" s="1786"/>
      <c r="B259" s="1786"/>
      <c r="C259" s="375" t="s">
        <v>1150</v>
      </c>
      <c r="D259" s="2468"/>
      <c r="E259" s="2210"/>
      <c r="F259" s="2389"/>
      <c r="G259" s="2433"/>
      <c r="H259" s="1506"/>
      <c r="I259" s="657" t="s">
        <v>1149</v>
      </c>
      <c r="J259" s="577"/>
      <c r="K259" s="1506"/>
      <c r="L259" s="220"/>
      <c r="M259" s="347"/>
      <c r="N259" s="340"/>
      <c r="O259" s="1630"/>
      <c r="P259" s="1630"/>
      <c r="AH259" s="1637">
        <v>0</v>
      </c>
    </row>
    <row s="1641" customFormat="1" customHeight="1" ht="0.75" hidden="1">
      <c r="A260" s="1786"/>
      <c r="B260" s="1786"/>
      <c r="C260" s="375" t="s">
        <v>1169</v>
      </c>
      <c r="D260" s="2468"/>
      <c r="E260" s="2210"/>
      <c r="F260" s="2389"/>
      <c r="G260" s="406"/>
      <c r="H260" s="1506"/>
      <c r="I260" s="657"/>
      <c r="J260" s="577"/>
      <c r="K260" s="1506"/>
      <c r="L260" s="220"/>
      <c r="M260" s="347"/>
      <c r="N260" s="340"/>
      <c r="O260" s="1630"/>
      <c r="P260" s="1630"/>
      <c r="AH260" s="1637">
        <v>0</v>
      </c>
    </row>
    <row s="1641" customFormat="1" customHeight="1" ht="18.75" hidden="1">
      <c r="A261" s="1786" t="s">
        <v>245</v>
      </c>
      <c r="B261" s="1786" t="s">
        <v>246</v>
      </c>
      <c r="C261" s="375"/>
      <c r="D261" s="2468"/>
      <c r="E261" s="2210"/>
      <c r="F261" s="2389" t="str">
        <f>INDEX(PT_DIFFERENTIATION_VTAR,MATCH(A261,PT_DIFFERENTIATION_VTAR_ID,0))</f>
        <v>Тариф на подвоз воды</v>
      </c>
      <c r="G261" s="2433" t="str">
        <f>INDEX(PT_DIFFERENTIATION_NTAR,MATCH(B261,PT_DIFFERENTIATION_NTAR_ID,0))</f>
        <v/>
      </c>
      <c r="H261" s="1868"/>
      <c r="I261" s="1745"/>
      <c r="J261" s="1779"/>
      <c r="K261" s="1784"/>
      <c r="L261" s="1868" t="s">
        <v>311</v>
      </c>
      <c r="M261" s="347"/>
      <c r="N261" s="340"/>
      <c r="O261" s="1630"/>
      <c r="P261" s="1630"/>
      <c r="AH261" s="1637">
        <v>0</v>
      </c>
    </row>
    <row s="1641" customFormat="1" customHeight="1" ht="18.75" hidden="1">
      <c r="A262" s="1786"/>
      <c r="B262" s="1786"/>
      <c r="C262" s="375" t="s">
        <v>1150</v>
      </c>
      <c r="D262" s="2468"/>
      <c r="E262" s="2210"/>
      <c r="F262" s="2389"/>
      <c r="G262" s="2433"/>
      <c r="H262" s="1506"/>
      <c r="I262" s="657" t="s">
        <v>1149</v>
      </c>
      <c r="J262" s="577"/>
      <c r="K262" s="1506"/>
      <c r="L262" s="220"/>
      <c r="M262" s="347"/>
      <c r="N262" s="340"/>
      <c r="O262" s="1630"/>
      <c r="P262" s="1630"/>
      <c r="AH262" s="1637">
        <v>0</v>
      </c>
    </row>
    <row s="1641" customFormat="1" customHeight="1" ht="0.75" hidden="1">
      <c r="A263" s="1786"/>
      <c r="B263" s="1786"/>
      <c r="C263" s="375" t="s">
        <v>1169</v>
      </c>
      <c r="D263" s="2468"/>
      <c r="E263" s="2210"/>
      <c r="F263" s="2389"/>
      <c r="G263" s="406"/>
      <c r="H263" s="1506"/>
      <c r="I263" s="657"/>
      <c r="J263" s="577"/>
      <c r="K263" s="1506"/>
      <c r="L263" s="220"/>
      <c r="M263" s="347"/>
      <c r="N263" s="340"/>
      <c r="O263" s="1630"/>
      <c r="P263" s="1630"/>
      <c r="AH263" s="1637">
        <v>0</v>
      </c>
    </row>
    <row s="1641" customFormat="1" customHeight="1" ht="18.75" hidden="1">
      <c r="A264" s="1786" t="s">
        <v>250</v>
      </c>
      <c r="B264" s="1786" t="s">
        <v>251</v>
      </c>
      <c r="C264" s="375"/>
      <c r="D264" s="2468"/>
      <c r="E264" s="2210"/>
      <c r="F264" s="2389"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33" t="str">
        <f>INDEX(PT_DIFFERENTIATION_NTAR,MATCH(B264,PT_DIFFERENTIATION_NTAR_ID,0))</f>
        <v/>
      </c>
      <c r="H264" s="1868"/>
      <c r="I264" s="1745"/>
      <c r="J264" s="1779"/>
      <c r="K264" s="1784"/>
      <c r="L264" s="1868" t="s">
        <v>311</v>
      </c>
      <c r="M264" s="347"/>
      <c r="N264" s="340"/>
      <c r="O264" s="1630"/>
      <c r="P264" s="1630"/>
      <c r="AH264" s="1637">
        <v>0</v>
      </c>
    </row>
    <row s="1641" customFormat="1" customHeight="1" ht="18.75" hidden="1">
      <c r="A265" s="1786"/>
      <c r="B265" s="1786"/>
      <c r="C265" s="375" t="s">
        <v>1150</v>
      </c>
      <c r="D265" s="2468"/>
      <c r="E265" s="2210"/>
      <c r="F265" s="2389"/>
      <c r="G265" s="2433"/>
      <c r="H265" s="1506"/>
      <c r="I265" s="657" t="s">
        <v>1149</v>
      </c>
      <c r="J265" s="577"/>
      <c r="K265" s="1506"/>
      <c r="L265" s="220"/>
      <c r="M265" s="347"/>
      <c r="N265" s="340"/>
      <c r="O265" s="1630"/>
      <c r="P265" s="1630"/>
      <c r="AH265" s="1637">
        <v>0</v>
      </c>
    </row>
    <row s="1641" customFormat="1" customHeight="1" ht="0.75" hidden="1">
      <c r="A266" s="1786"/>
      <c r="B266" s="1786"/>
      <c r="C266" s="375" t="s">
        <v>1169</v>
      </c>
      <c r="D266" s="2468"/>
      <c r="E266" s="2210"/>
      <c r="F266" s="2389"/>
      <c r="G266" s="406"/>
      <c r="H266" s="1506"/>
      <c r="I266" s="657"/>
      <c r="J266" s="577"/>
      <c r="K266" s="1506"/>
      <c r="L266" s="220"/>
      <c r="M266" s="347"/>
      <c r="N266" s="340"/>
      <c r="O266" s="1630"/>
      <c r="P266" s="1630"/>
      <c r="AH266" s="1637">
        <v>0</v>
      </c>
    </row>
    <row s="1641" customFormat="1" customHeight="1" ht="18.75" hidden="1">
      <c r="A267" s="1786" t="s">
        <v>255</v>
      </c>
      <c r="B267" s="1786" t="s">
        <v>256</v>
      </c>
      <c r="C267" s="375"/>
      <c r="D267" s="2468"/>
      <c r="E267" s="2210"/>
      <c r="F267" s="2389" t="str">
        <f>INDEX(PT_DIFFERENTIATION_VTAR,MATCH(A267,PT_DIFFERENTIATION_VTAR_ID,0))</f>
        <v>Тариф на горячую воду (горячее водоснабжение)</v>
      </c>
      <c r="G267" s="2433" t="str">
        <f>INDEX(PT_DIFFERENTIATION_NTAR,MATCH(B267,PT_DIFFERENTIATION_NTAR_ID,0))</f>
        <v/>
      </c>
      <c r="H267" s="1868"/>
      <c r="I267" s="1745"/>
      <c r="J267" s="1779"/>
      <c r="K267" s="1784"/>
      <c r="L267" s="1868" t="s">
        <v>311</v>
      </c>
      <c r="M267" s="347"/>
      <c r="N267" s="340"/>
      <c r="O267" s="1630"/>
      <c r="P267" s="1630"/>
      <c r="AH267" s="1637">
        <v>0</v>
      </c>
    </row>
    <row s="1641" customFormat="1" customHeight="1" ht="18.75" hidden="1">
      <c r="A268" s="1786"/>
      <c r="B268" s="1786"/>
      <c r="C268" s="375" t="s">
        <v>1150</v>
      </c>
      <c r="D268" s="2468"/>
      <c r="E268" s="2210"/>
      <c r="F268" s="2389"/>
      <c r="G268" s="2433"/>
      <c r="H268" s="1506"/>
      <c r="I268" s="657" t="s">
        <v>1149</v>
      </c>
      <c r="J268" s="577"/>
      <c r="K268" s="1506"/>
      <c r="L268" s="220"/>
      <c r="M268" s="347"/>
      <c r="N268" s="340"/>
      <c r="O268" s="1630"/>
      <c r="P268" s="1630"/>
      <c r="AH268" s="1637">
        <v>0</v>
      </c>
    </row>
    <row s="1641" customFormat="1" customHeight="1" ht="0.75" hidden="1">
      <c r="A269" s="1786"/>
      <c r="B269" s="1786"/>
      <c r="C269" s="375" t="s">
        <v>1169</v>
      </c>
      <c r="D269" s="2468"/>
      <c r="E269" s="2210"/>
      <c r="F269" s="2389"/>
      <c r="G269" s="406"/>
      <c r="H269" s="1506"/>
      <c r="I269" s="657"/>
      <c r="J269" s="577"/>
      <c r="K269" s="1506"/>
      <c r="L269" s="220"/>
      <c r="M269" s="347"/>
      <c r="N269" s="340"/>
      <c r="O269" s="1630"/>
      <c r="P269" s="1630"/>
      <c r="AH269" s="1637">
        <v>0</v>
      </c>
    </row>
    <row s="1641" customFormat="1" customHeight="1" ht="18.75" hidden="1">
      <c r="A270" s="1786" t="s">
        <v>260</v>
      </c>
      <c r="B270" s="1786" t="s">
        <v>261</v>
      </c>
      <c r="C270" s="375"/>
      <c r="D270" s="2468"/>
      <c r="E270" s="2210"/>
      <c r="F270" s="2389" t="str">
        <f>INDEX(PT_DIFFERENTIATION_VTAR,MATCH(A270,PT_DIFFERENTIATION_VTAR_ID,0))</f>
        <v>Тариф на транспортировку горячей воды</v>
      </c>
      <c r="G270" s="2433" t="str">
        <f>INDEX(PT_DIFFERENTIATION_NTAR,MATCH(B270,PT_DIFFERENTIATION_NTAR_ID,0))</f>
        <v/>
      </c>
      <c r="H270" s="1868"/>
      <c r="I270" s="1745"/>
      <c r="J270" s="1779"/>
      <c r="K270" s="1784"/>
      <c r="L270" s="1868" t="s">
        <v>311</v>
      </c>
      <c r="M270" s="347"/>
      <c r="N270" s="340"/>
      <c r="O270" s="1630"/>
      <c r="P270" s="1630"/>
      <c r="AH270" s="1637">
        <v>0</v>
      </c>
    </row>
    <row s="1641" customFormat="1" customHeight="1" ht="18.75" hidden="1">
      <c r="A271" s="1786"/>
      <c r="B271" s="1786"/>
      <c r="C271" s="375" t="s">
        <v>1150</v>
      </c>
      <c r="D271" s="2468"/>
      <c r="E271" s="2210"/>
      <c r="F271" s="2389"/>
      <c r="G271" s="2433"/>
      <c r="H271" s="1506"/>
      <c r="I271" s="657" t="s">
        <v>1149</v>
      </c>
      <c r="J271" s="577"/>
      <c r="K271" s="1506"/>
      <c r="L271" s="220"/>
      <c r="M271" s="347"/>
      <c r="N271" s="340"/>
      <c r="O271" s="1630"/>
      <c r="P271" s="1630"/>
      <c r="AH271" s="1637">
        <v>0</v>
      </c>
    </row>
    <row s="1641" customFormat="1" customHeight="1" ht="0.75" hidden="1">
      <c r="A272" s="1786"/>
      <c r="B272" s="1786"/>
      <c r="C272" s="375" t="s">
        <v>1169</v>
      </c>
      <c r="D272" s="2468"/>
      <c r="E272" s="2210"/>
      <c r="F272" s="2389"/>
      <c r="G272" s="406"/>
      <c r="H272" s="1506"/>
      <c r="I272" s="657"/>
      <c r="J272" s="577"/>
      <c r="K272" s="1506"/>
      <c r="L272" s="220"/>
      <c r="M272" s="347"/>
      <c r="N272" s="340"/>
      <c r="O272" s="1630"/>
      <c r="P272" s="1630"/>
      <c r="AH272" s="1637">
        <v>0</v>
      </c>
    </row>
    <row s="1641" customFormat="1" customHeight="1" ht="18.75" hidden="1">
      <c r="A273" s="1786" t="s">
        <v>265</v>
      </c>
      <c r="B273" s="1786" t="s">
        <v>266</v>
      </c>
      <c r="C273" s="375"/>
      <c r="D273" s="2468"/>
      <c r="E273" s="2210"/>
      <c r="F273" s="2389"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33" t="str">
        <f>INDEX(PT_DIFFERENTIATION_NTAR,MATCH(B273,PT_DIFFERENTIATION_NTAR_ID,0))</f>
        <v/>
      </c>
      <c r="H273" s="1868"/>
      <c r="I273" s="1745"/>
      <c r="J273" s="1779"/>
      <c r="K273" s="1784"/>
      <c r="L273" s="1868" t="s">
        <v>311</v>
      </c>
      <c r="M273" s="347"/>
      <c r="N273" s="340"/>
      <c r="O273" s="1630"/>
      <c r="P273" s="1630"/>
      <c r="AH273" s="1637">
        <v>0</v>
      </c>
    </row>
    <row s="1641" customFormat="1" customHeight="1" ht="18.75" hidden="1">
      <c r="A274" s="1786"/>
      <c r="B274" s="1786"/>
      <c r="C274" s="375" t="s">
        <v>1150</v>
      </c>
      <c r="D274" s="2468"/>
      <c r="E274" s="2210"/>
      <c r="F274" s="2389"/>
      <c r="G274" s="2433"/>
      <c r="H274" s="1506"/>
      <c r="I274" s="657" t="s">
        <v>1149</v>
      </c>
      <c r="J274" s="577"/>
      <c r="K274" s="1506"/>
      <c r="L274" s="220"/>
      <c r="M274" s="347"/>
      <c r="N274" s="340"/>
      <c r="O274" s="1630"/>
      <c r="P274" s="1630"/>
      <c r="AH274" s="1637">
        <v>0</v>
      </c>
    </row>
    <row s="1641" customFormat="1" customHeight="1" ht="0.75" hidden="1">
      <c r="A275" s="1786"/>
      <c r="B275" s="1786"/>
      <c r="C275" s="375" t="s">
        <v>1169</v>
      </c>
      <c r="D275" s="2468"/>
      <c r="E275" s="2210"/>
      <c r="F275" s="2389"/>
      <c r="G275" s="406"/>
      <c r="H275" s="1506"/>
      <c r="I275" s="657"/>
      <c r="J275" s="577"/>
      <c r="K275" s="1506"/>
      <c r="L275" s="220"/>
      <c r="M275" s="347"/>
      <c r="N275" s="340"/>
      <c r="O275" s="1630"/>
      <c r="P275" s="1630"/>
      <c r="AH275" s="1637">
        <v>0</v>
      </c>
    </row>
    <row s="1641" customFormat="1" customHeight="1" ht="18.75" hidden="1">
      <c r="A276" s="1786" t="s">
        <v>270</v>
      </c>
      <c r="B276" s="1786" t="s">
        <v>271</v>
      </c>
      <c r="C276" s="375"/>
      <c r="D276" s="2468"/>
      <c r="E276" s="2210"/>
      <c r="F276" s="2389" t="str">
        <f>INDEX(PT_DIFFERENTIATION_VTAR,MATCH(A276,PT_DIFFERENTIATION_VTAR_ID,0))</f>
        <v>Тариф на водоотведение</v>
      </c>
      <c r="G276" s="2433" t="str">
        <f>INDEX(PT_DIFFERENTIATION_NTAR,MATCH(B276,PT_DIFFERENTIATION_NTAR_ID,0))</f>
        <v/>
      </c>
      <c r="H276" s="1868"/>
      <c r="I276" s="1745"/>
      <c r="J276" s="1779"/>
      <c r="K276" s="1784"/>
      <c r="L276" s="1868" t="s">
        <v>311</v>
      </c>
      <c r="M276" s="347"/>
      <c r="N276" s="340"/>
      <c r="O276" s="1630"/>
      <c r="P276" s="1630"/>
      <c r="AH276" s="1637">
        <v>0</v>
      </c>
    </row>
    <row s="1641" customFormat="1" customHeight="1" ht="18.75" hidden="1">
      <c r="A277" s="1786"/>
      <c r="B277" s="1786"/>
      <c r="C277" s="375" t="s">
        <v>1150</v>
      </c>
      <c r="D277" s="2468"/>
      <c r="E277" s="2210"/>
      <c r="F277" s="2389"/>
      <c r="G277" s="2433"/>
      <c r="H277" s="1506"/>
      <c r="I277" s="657" t="s">
        <v>1149</v>
      </c>
      <c r="J277" s="577"/>
      <c r="K277" s="1506"/>
      <c r="L277" s="220"/>
      <c r="M277" s="347"/>
      <c r="N277" s="340"/>
      <c r="O277" s="1630"/>
      <c r="P277" s="1630"/>
      <c r="AH277" s="1637">
        <v>0</v>
      </c>
    </row>
    <row s="1641" customFormat="1" customHeight="1" ht="0.75" hidden="1">
      <c r="A278" s="1786"/>
      <c r="B278" s="1786"/>
      <c r="C278" s="375" t="s">
        <v>1169</v>
      </c>
      <c r="D278" s="2468"/>
      <c r="E278" s="2210"/>
      <c r="F278" s="2389"/>
      <c r="G278" s="406"/>
      <c r="H278" s="1506"/>
      <c r="I278" s="657"/>
      <c r="J278" s="577"/>
      <c r="K278" s="1506"/>
      <c r="L278" s="220"/>
      <c r="M278" s="347"/>
      <c r="N278" s="340"/>
      <c r="O278" s="1630"/>
      <c r="P278" s="1630"/>
      <c r="AH278" s="1637">
        <v>0</v>
      </c>
    </row>
    <row s="1641" customFormat="1" customHeight="1" ht="18.75" hidden="1">
      <c r="A279" s="1786" t="s">
        <v>275</v>
      </c>
      <c r="B279" s="1786" t="s">
        <v>276</v>
      </c>
      <c r="C279" s="375"/>
      <c r="D279" s="2468"/>
      <c r="E279" s="2210"/>
      <c r="F279" s="2389" t="str">
        <f>INDEX(PT_DIFFERENTIATION_VTAR,MATCH(A279,PT_DIFFERENTIATION_VTAR_ID,0))</f>
        <v>Тариф на транспортировку сточных вод</v>
      </c>
      <c r="G279" s="2433" t="str">
        <f>INDEX(PT_DIFFERENTIATION_NTAR,MATCH(B279,PT_DIFFERENTIATION_NTAR_ID,0))</f>
        <v/>
      </c>
      <c r="H279" s="1868"/>
      <c r="I279" s="1745"/>
      <c r="J279" s="1779"/>
      <c r="K279" s="1784"/>
      <c r="L279" s="1868" t="s">
        <v>311</v>
      </c>
      <c r="M279" s="347"/>
      <c r="N279" s="340"/>
      <c r="O279" s="1630"/>
      <c r="P279" s="1630"/>
      <c r="AH279" s="1637">
        <v>0</v>
      </c>
    </row>
    <row s="1641" customFormat="1" customHeight="1" ht="18.75" hidden="1">
      <c r="A280" s="1786"/>
      <c r="B280" s="1786"/>
      <c r="C280" s="375" t="s">
        <v>1150</v>
      </c>
      <c r="D280" s="2468"/>
      <c r="E280" s="2210"/>
      <c r="F280" s="2389"/>
      <c r="G280" s="2433"/>
      <c r="H280" s="1506"/>
      <c r="I280" s="657" t="s">
        <v>1149</v>
      </c>
      <c r="J280" s="577"/>
      <c r="K280" s="1506"/>
      <c r="L280" s="220"/>
      <c r="M280" s="347"/>
      <c r="N280" s="340"/>
      <c r="O280" s="1630"/>
      <c r="P280" s="1630"/>
      <c r="AH280" s="1637">
        <v>0</v>
      </c>
    </row>
    <row s="1641" customFormat="1" customHeight="1" ht="0.75" hidden="1">
      <c r="A281" s="1786"/>
      <c r="B281" s="1786"/>
      <c r="C281" s="375" t="s">
        <v>1169</v>
      </c>
      <c r="D281" s="2468"/>
      <c r="E281" s="2210"/>
      <c r="F281" s="2389"/>
      <c r="G281" s="406"/>
      <c r="H281" s="1506"/>
      <c r="I281" s="657"/>
      <c r="J281" s="577"/>
      <c r="K281" s="1506"/>
      <c r="L281" s="220"/>
      <c r="M281" s="347"/>
      <c r="N281" s="340"/>
      <c r="O281" s="1630"/>
      <c r="P281" s="1630"/>
      <c r="AH281" s="1637">
        <v>0</v>
      </c>
    </row>
    <row s="1641" customFormat="1" customHeight="1" ht="18.75" hidden="1">
      <c r="A282" s="1786" t="s">
        <v>280</v>
      </c>
      <c r="B282" s="1786" t="s">
        <v>281</v>
      </c>
      <c r="C282" s="375"/>
      <c r="D282" s="2468"/>
      <c r="E282" s="2210"/>
      <c r="F282" s="2389" t="str">
        <f>INDEX(PT_DIFFERENTIATION_VTAR,MATCH(A282,PT_DIFFERENTIATION_VTAR_ID,0))</f>
        <v>Тариф на подключение (технологическое присоединение) к централизованной системе водоотведения</v>
      </c>
      <c r="G282" s="2433" t="str">
        <f>INDEX(PT_DIFFERENTIATION_NTAR,MATCH(B282,PT_DIFFERENTIATION_NTAR_ID,0))</f>
        <v/>
      </c>
      <c r="H282" s="1868"/>
      <c r="I282" s="1745"/>
      <c r="J282" s="1779"/>
      <c r="K282" s="1784"/>
      <c r="L282" s="1868" t="s">
        <v>311</v>
      </c>
      <c r="M282" s="347"/>
      <c r="N282" s="340"/>
      <c r="O282" s="1630"/>
      <c r="P282" s="1630"/>
      <c r="AH282" s="1637">
        <v>0</v>
      </c>
    </row>
    <row s="1641" customFormat="1" customHeight="1" ht="18.75" hidden="1">
      <c r="A283" s="1786"/>
      <c r="B283" s="1786"/>
      <c r="C283" s="375" t="s">
        <v>1150</v>
      </c>
      <c r="D283" s="2468"/>
      <c r="E283" s="2210"/>
      <c r="F283" s="2389"/>
      <c r="G283" s="2433"/>
      <c r="H283" s="1506"/>
      <c r="I283" s="657" t="s">
        <v>1149</v>
      </c>
      <c r="J283" s="577"/>
      <c r="K283" s="1506"/>
      <c r="L283" s="220"/>
      <c r="M283" s="347"/>
      <c r="N283" s="340"/>
      <c r="O283" s="1630"/>
      <c r="P283" s="1630"/>
      <c r="AH283" s="1637">
        <v>0</v>
      </c>
    </row>
    <row s="1641" customFormat="1" customHeight="1" ht="0.75">
      <c r="A284" s="1786"/>
      <c r="B284" s="1786"/>
      <c r="C284" s="375" t="s">
        <v>1169</v>
      </c>
      <c r="D284" s="2468"/>
      <c r="E284" s="2210"/>
      <c r="F284" s="2389"/>
      <c r="G284" s="406"/>
      <c r="H284" s="1506"/>
      <c r="I284" s="657"/>
      <c r="J284" s="577"/>
      <c r="K284" s="1506"/>
      <c r="L284" s="220"/>
      <c r="M284" s="347"/>
      <c r="N284" s="340"/>
      <c r="O284" s="1630"/>
      <c r="P284" s="1630"/>
      <c r="AH284" s="1637">
        <v>1</v>
      </c>
    </row>
    <row customHeight="1" ht="27">
      <c r="A285" s="1786"/>
      <c r="B285" s="1786"/>
      <c r="D285" s="382"/>
      <c r="E285" s="153" t="s">
        <v>93</v>
      </c>
      <c r="F285"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6"/>
      <c r="H285" s="2466"/>
      <c r="I285" s="2466"/>
      <c r="J285" s="2466"/>
      <c r="K285" s="2466"/>
      <c r="L285" s="2466"/>
      <c r="M285" s="303"/>
      <c r="N285" s="340"/>
      <c r="AH285" s="380">
        <v>26</v>
      </c>
    </row>
    <row s="1641" customFormat="1" customHeight="1" ht="60.75" hidden="1">
      <c r="A286" s="1786" t="s">
        <v>156</v>
      </c>
      <c r="B286" s="1786" t="s">
        <v>157</v>
      </c>
      <c r="C286" s="375"/>
      <c r="D286" s="2468"/>
      <c r="E286" s="2210"/>
      <c r="F286" s="2389"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33" t="str">
        <f>INDEX(PT_DIFFERENTIATION_NTAR,MATCH(B286,PT_DIFFERENTIATION_NTAR_ID,0))</f>
        <v/>
      </c>
      <c r="H286" s="1868"/>
      <c r="I286" s="1745"/>
      <c r="J286" s="1779"/>
      <c r="K286" s="1784"/>
      <c r="L286" s="1868" t="s">
        <v>311</v>
      </c>
      <c r="M286"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40"/>
      <c r="O286" s="1630"/>
      <c r="P286" s="1630"/>
      <c r="AH286" s="1637">
        <v>0</v>
      </c>
    </row>
    <row s="1641" customFormat="1" customHeight="1" ht="18.75" hidden="1">
      <c r="A287" s="1786"/>
      <c r="B287" s="1786"/>
      <c r="C287" s="375" t="s">
        <v>1150</v>
      </c>
      <c r="D287" s="2468"/>
      <c r="E287" s="2210"/>
      <c r="F287" s="2389"/>
      <c r="G287" s="2433"/>
      <c r="H287" s="1506"/>
      <c r="I287" s="657" t="s">
        <v>1149</v>
      </c>
      <c r="J287" s="577"/>
      <c r="K287" s="1506"/>
      <c r="L287" s="220"/>
      <c r="M287" s="2176"/>
      <c r="N287" s="340"/>
      <c r="O287" s="1630"/>
      <c r="P287" s="1630"/>
      <c r="AH287" s="1637">
        <v>0</v>
      </c>
    </row>
    <row s="1641" customFormat="1" customHeight="1" ht="0.75" hidden="1">
      <c r="A288" s="1786"/>
      <c r="B288" s="1786"/>
      <c r="C288" s="375" t="s">
        <v>1169</v>
      </c>
      <c r="D288" s="2468"/>
      <c r="E288" s="2210"/>
      <c r="F288" s="2389"/>
      <c r="G288" s="406"/>
      <c r="H288" s="1506"/>
      <c r="I288" s="657"/>
      <c r="J288" s="577"/>
      <c r="K288" s="1506"/>
      <c r="L288" s="220"/>
      <c r="M288" s="2176"/>
      <c r="N288" s="340"/>
      <c r="O288" s="1630"/>
      <c r="P288" s="1630"/>
      <c r="AH288" s="1637">
        <v>0</v>
      </c>
    </row>
    <row s="1641" customFormat="1" customHeight="1" ht="45">
      <c r="A289" s="1786" t="s">
        <v>164</v>
      </c>
      <c r="B289" s="1786" t="s">
        <v>165</v>
      </c>
      <c r="C289" s="375"/>
      <c r="D289" s="2468"/>
      <c r="E289" s="2210"/>
      <c r="F289" s="2389"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33" t="str">
        <f>INDEX(PT_DIFFERENTIATION_NTAR,MATCH(B289,PT_DIFFERENTIATION_NTAR_ID,0))</f>
        <v>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289" s="1868"/>
      <c r="I289" s="1745" t="s">
        <v>1155</v>
      </c>
      <c r="J289" s="1779" t="s">
        <v>1156</v>
      </c>
      <c r="K289" s="1784">
        <v>0</v>
      </c>
      <c r="L289" s="1868" t="s">
        <v>311</v>
      </c>
      <c r="M289" s="2177"/>
      <c r="N289" s="340"/>
      <c r="O289" s="1630"/>
      <c r="P289" s="1630"/>
      <c r="AH289" s="1637">
        <v>0</v>
      </c>
    </row>
    <row s="1641" customFormat="1" customHeight="1" ht="56.25">
      <c r="A290" s="1829"/>
      <c r="B290" s="1829"/>
      <c r="C290" s="1693"/>
      <c r="D290" s="350"/>
      <c r="E290" s="1037"/>
      <c r="F290" s="1037"/>
      <c r="G290" s="1037"/>
      <c r="H290" s="2583" t="s">
        <v>450</v>
      </c>
      <c r="I290" s="1745" t="s">
        <v>1158</v>
      </c>
      <c r="J290" s="1779" t="s">
        <v>1159</v>
      </c>
      <c r="K290" s="1784">
        <v>0</v>
      </c>
      <c r="L290" s="2277" t="s">
        <v>311</v>
      </c>
      <c r="M290" s="2324"/>
      <c r="N290" s="624"/>
      <c r="O290" s="1630"/>
      <c r="P290" s="1630"/>
      <c r="Q290" s="1641"/>
      <c r="R290" s="1641"/>
      <c r="S290" s="1641"/>
      <c r="T290" s="1641"/>
      <c r="U290" s="1641"/>
      <c r="V290" s="1641"/>
      <c r="W290" s="1641"/>
      <c r="X290" s="1641"/>
      <c r="Y290" s="1641"/>
      <c r="Z290" s="1641"/>
      <c r="AA290" s="1641"/>
      <c r="AB290" s="1641"/>
      <c r="AC290" s="1641"/>
      <c r="AD290" s="1641"/>
      <c r="AE290" s="1641"/>
      <c r="AF290" s="1641"/>
      <c r="AG290" s="1641"/>
      <c r="AH290" s="1641">
        <v>0</v>
      </c>
    </row>
    <row s="1641" customFormat="1" customHeight="1" ht="56.25">
      <c r="A291" s="1829"/>
      <c r="B291" s="1829"/>
      <c r="C291" s="1693"/>
      <c r="D291" s="350"/>
      <c r="E291" s="1037"/>
      <c r="F291" s="1037"/>
      <c r="G291" s="1037"/>
      <c r="H291" s="2583" t="s">
        <v>450</v>
      </c>
      <c r="I291" s="1745" t="s">
        <v>1160</v>
      </c>
      <c r="J291" s="1779" t="s">
        <v>1161</v>
      </c>
      <c r="K291" s="1784">
        <v>0</v>
      </c>
      <c r="L291" s="2277" t="s">
        <v>311</v>
      </c>
      <c r="M291" s="2324"/>
      <c r="N291" s="624"/>
      <c r="O291" s="1630"/>
      <c r="P291" s="1630"/>
      <c r="Q291" s="1641"/>
      <c r="R291" s="1641"/>
      <c r="S291" s="1641"/>
      <c r="T291" s="1641"/>
      <c r="U291" s="1641"/>
      <c r="V291" s="1641"/>
      <c r="W291" s="1641"/>
      <c r="X291" s="1641"/>
      <c r="Y291" s="1641"/>
      <c r="Z291" s="1641"/>
      <c r="AA291" s="1641"/>
      <c r="AB291" s="1641"/>
      <c r="AC291" s="1641"/>
      <c r="AD291" s="1641"/>
      <c r="AE291" s="1641"/>
      <c r="AF291" s="1641"/>
      <c r="AG291" s="1641"/>
      <c r="AH291" s="1641">
        <v>0</v>
      </c>
    </row>
    <row s="1641" customFormat="1" customHeight="1" ht="56.25">
      <c r="A292" s="1829"/>
      <c r="B292" s="1829"/>
      <c r="C292" s="1693"/>
      <c r="D292" s="350"/>
      <c r="E292" s="1037"/>
      <c r="F292" s="1037"/>
      <c r="G292" s="1037"/>
      <c r="H292" s="2583" t="s">
        <v>450</v>
      </c>
      <c r="I292" s="1745" t="s">
        <v>1162</v>
      </c>
      <c r="J292" s="1779" t="s">
        <v>1163</v>
      </c>
      <c r="K292" s="1784">
        <v>0</v>
      </c>
      <c r="L292" s="2277" t="s">
        <v>311</v>
      </c>
      <c r="M292" s="2324"/>
      <c r="N292" s="624"/>
      <c r="O292" s="1630"/>
      <c r="P292" s="1630"/>
      <c r="Q292" s="1641"/>
      <c r="R292" s="1641"/>
      <c r="S292" s="1641"/>
      <c r="T292" s="1641"/>
      <c r="U292" s="1641"/>
      <c r="V292" s="1641"/>
      <c r="W292" s="1641"/>
      <c r="X292" s="1641"/>
      <c r="Y292" s="1641"/>
      <c r="Z292" s="1641"/>
      <c r="AA292" s="1641"/>
      <c r="AB292" s="1641"/>
      <c r="AC292" s="1641"/>
      <c r="AD292" s="1641"/>
      <c r="AE292" s="1641"/>
      <c r="AF292" s="1641"/>
      <c r="AG292" s="1641"/>
      <c r="AH292" s="1641">
        <v>0</v>
      </c>
    </row>
    <row s="1641" customFormat="1" customHeight="1" ht="56.25">
      <c r="A293" s="1829"/>
      <c r="B293" s="1829"/>
      <c r="C293" s="1693"/>
      <c r="D293" s="350"/>
      <c r="E293" s="1037"/>
      <c r="F293" s="1037"/>
      <c r="G293" s="1037"/>
      <c r="H293" s="2583" t="s">
        <v>450</v>
      </c>
      <c r="I293" s="1745" t="s">
        <v>1164</v>
      </c>
      <c r="J293" s="1779" t="s">
        <v>1165</v>
      </c>
      <c r="K293" s="1784">
        <v>0</v>
      </c>
      <c r="L293" s="2277" t="s">
        <v>311</v>
      </c>
      <c r="M293" s="2324"/>
      <c r="N293" s="624"/>
      <c r="O293" s="1630"/>
      <c r="P293" s="1630"/>
      <c r="Q293" s="1641"/>
      <c r="R293" s="1641"/>
      <c r="S293" s="1641"/>
      <c r="T293" s="1641"/>
      <c r="U293" s="1641"/>
      <c r="V293" s="1641"/>
      <c r="W293" s="1641"/>
      <c r="X293" s="1641"/>
      <c r="Y293" s="1641"/>
      <c r="Z293" s="1641"/>
      <c r="AA293" s="1641"/>
      <c r="AB293" s="1641"/>
      <c r="AC293" s="1641"/>
      <c r="AD293" s="1641"/>
      <c r="AE293" s="1641"/>
      <c r="AF293" s="1641"/>
      <c r="AG293" s="1641"/>
      <c r="AH293" s="1641">
        <v>0</v>
      </c>
    </row>
    <row s="1641" customFormat="1" customHeight="1" ht="18.75">
      <c r="A294" s="1786"/>
      <c r="B294" s="1786"/>
      <c r="C294" s="375" t="s">
        <v>1150</v>
      </c>
      <c r="D294" s="2468"/>
      <c r="E294" s="2210"/>
      <c r="F294" s="2389"/>
      <c r="G294" s="2433"/>
      <c r="H294" s="1506"/>
      <c r="I294" s="657" t="s">
        <v>1149</v>
      </c>
      <c r="J294" s="577"/>
      <c r="K294" s="1506"/>
      <c r="L294" s="220"/>
      <c r="M294" s="1867"/>
      <c r="N294" s="340"/>
      <c r="O294" s="1630"/>
      <c r="P294" s="1630"/>
      <c r="AH294" s="1637">
        <v>0</v>
      </c>
    </row>
    <row s="1641" customFormat="1" customHeight="1" ht="0.75">
      <c r="A295" s="1786"/>
      <c r="B295" s="1786"/>
      <c r="C295" s="375" t="s">
        <v>1169</v>
      </c>
      <c r="D295" s="2468"/>
      <c r="E295" s="2210"/>
      <c r="F295" s="2389"/>
      <c r="G295" s="406"/>
      <c r="H295" s="1506"/>
      <c r="I295" s="657"/>
      <c r="J295" s="577"/>
      <c r="K295" s="1506"/>
      <c r="L295" s="220"/>
      <c r="M295" s="347"/>
      <c r="N295" s="340"/>
      <c r="O295" s="1630"/>
      <c r="P295" s="1630"/>
      <c r="AH295" s="1637">
        <v>0</v>
      </c>
    </row>
    <row s="1641" customFormat="1" customHeight="1" ht="45" hidden="1">
      <c r="A296" s="1786" t="s">
        <v>174</v>
      </c>
      <c r="B296" s="1786" t="s">
        <v>175</v>
      </c>
      <c r="C296" s="375"/>
      <c r="D296" s="2468"/>
      <c r="E296" s="2210"/>
      <c r="F296" s="2389"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33" t="str">
        <f>INDEX(PT_DIFFERENTIATION_NTAR,MATCH(B296,PT_DIFFERENTIATION_NTAR_ID,0))</f>
        <v/>
      </c>
      <c r="H296" s="1868"/>
      <c r="I296" s="1745"/>
      <c r="J296" s="1779"/>
      <c r="K296" s="1784"/>
      <c r="L296" s="1868" t="s">
        <v>311</v>
      </c>
      <c r="M296" s="347"/>
      <c r="N296" s="340"/>
      <c r="O296" s="1630"/>
      <c r="P296" s="1630"/>
      <c r="AH296" s="1637">
        <v>0</v>
      </c>
    </row>
    <row s="1641" customFormat="1" customHeight="1" ht="18.75" hidden="1">
      <c r="A297" s="1786"/>
      <c r="B297" s="1786"/>
      <c r="C297" s="375" t="s">
        <v>1150</v>
      </c>
      <c r="D297" s="2468"/>
      <c r="E297" s="2210"/>
      <c r="F297" s="2389"/>
      <c r="G297" s="2433"/>
      <c r="H297" s="1506"/>
      <c r="I297" s="657" t="s">
        <v>1149</v>
      </c>
      <c r="J297" s="577"/>
      <c r="K297" s="1506"/>
      <c r="L297" s="220"/>
      <c r="M297" s="347"/>
      <c r="N297" s="340"/>
      <c r="O297" s="1630"/>
      <c r="P297" s="1630"/>
      <c r="AH297" s="1637">
        <v>0</v>
      </c>
    </row>
    <row s="1641" customFormat="1" customHeight="1" ht="0.75" hidden="1">
      <c r="A298" s="1786"/>
      <c r="B298" s="1786"/>
      <c r="C298" s="375" t="s">
        <v>1169</v>
      </c>
      <c r="D298" s="2468"/>
      <c r="E298" s="2210"/>
      <c r="F298" s="2389"/>
      <c r="G298" s="406"/>
      <c r="H298" s="1506"/>
      <c r="I298" s="657"/>
      <c r="J298" s="577"/>
      <c r="K298" s="1506"/>
      <c r="L298" s="220"/>
      <c r="M298" s="347"/>
      <c r="N298" s="340"/>
      <c r="O298" s="1630"/>
      <c r="P298" s="1630"/>
      <c r="AH298" s="1637">
        <v>0</v>
      </c>
    </row>
    <row s="1641" customFormat="1" customHeight="1" ht="45" hidden="1">
      <c r="A299" s="1786" t="s">
        <v>180</v>
      </c>
      <c r="B299" s="1786" t="s">
        <v>181</v>
      </c>
      <c r="C299" s="375"/>
      <c r="D299" s="2468"/>
      <c r="E299" s="2210"/>
      <c r="F299" s="2389"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33" t="str">
        <f>INDEX(PT_DIFFERENTIATION_NTAR,MATCH(B299,PT_DIFFERENTIATION_NTAR_ID,0))</f>
        <v/>
      </c>
      <c r="H299" s="1868"/>
      <c r="I299" s="1745"/>
      <c r="J299" s="1779"/>
      <c r="K299" s="1784"/>
      <c r="L299" s="1868" t="s">
        <v>311</v>
      </c>
      <c r="M299" s="347"/>
      <c r="N299" s="340"/>
      <c r="O299" s="1630"/>
      <c r="P299" s="1630"/>
      <c r="AH299" s="1637">
        <v>0</v>
      </c>
    </row>
    <row s="1641" customFormat="1" customHeight="1" ht="18.75" hidden="1">
      <c r="A300" s="1786"/>
      <c r="B300" s="1786"/>
      <c r="C300" s="375" t="s">
        <v>1150</v>
      </c>
      <c r="D300" s="2468"/>
      <c r="E300" s="2210"/>
      <c r="F300" s="2389"/>
      <c r="G300" s="2433"/>
      <c r="H300" s="1506"/>
      <c r="I300" s="657" t="s">
        <v>1149</v>
      </c>
      <c r="J300" s="577"/>
      <c r="K300" s="1506"/>
      <c r="L300" s="220"/>
      <c r="M300" s="347"/>
      <c r="N300" s="340"/>
      <c r="O300" s="1630"/>
      <c r="P300" s="1630"/>
      <c r="AH300" s="1637">
        <v>0</v>
      </c>
    </row>
    <row s="1641" customFormat="1" customHeight="1" ht="0.75" hidden="1">
      <c r="A301" s="1786"/>
      <c r="B301" s="1786"/>
      <c r="C301" s="375" t="s">
        <v>1169</v>
      </c>
      <c r="D301" s="2468"/>
      <c r="E301" s="2210"/>
      <c r="F301" s="2389"/>
      <c r="G301" s="406"/>
      <c r="H301" s="1506"/>
      <c r="I301" s="657"/>
      <c r="J301" s="577"/>
      <c r="K301" s="1506"/>
      <c r="L301" s="220"/>
      <c r="M301" s="347"/>
      <c r="N301" s="340"/>
      <c r="O301" s="1630"/>
      <c r="P301" s="1630"/>
      <c r="AH301" s="1637">
        <v>0</v>
      </c>
    </row>
    <row s="1641" customFormat="1" customHeight="1" ht="18.75" hidden="1">
      <c r="A302" s="1786" t="s">
        <v>186</v>
      </c>
      <c r="B302" s="1786" t="s">
        <v>187</v>
      </c>
      <c r="C302" s="375"/>
      <c r="D302" s="2468"/>
      <c r="E302" s="2210"/>
      <c r="F302" s="2389" t="str">
        <f>INDEX(PT_DIFFERENTIATION_VTAR,MATCH(A302,PT_DIFFERENTIATION_VTAR_ID,0))</f>
        <v>Тарифы на услуги по передаче тепловой энергии</v>
      </c>
      <c r="G302" s="2433" t="str">
        <f>INDEX(PT_DIFFERENTIATION_NTAR,MATCH(B302,PT_DIFFERENTIATION_NTAR_ID,0))</f>
        <v/>
      </c>
      <c r="H302" s="1868"/>
      <c r="I302" s="1745"/>
      <c r="J302" s="1779"/>
      <c r="K302" s="1784"/>
      <c r="L302" s="1868" t="s">
        <v>311</v>
      </c>
      <c r="M302" s="347"/>
      <c r="N302" s="340"/>
      <c r="O302" s="1630"/>
      <c r="P302" s="1630"/>
      <c r="AH302" s="1637">
        <v>0</v>
      </c>
    </row>
    <row s="1641" customFormat="1" customHeight="1" ht="18.75" hidden="1">
      <c r="A303" s="1786"/>
      <c r="B303" s="1786"/>
      <c r="C303" s="375" t="s">
        <v>1150</v>
      </c>
      <c r="D303" s="2468"/>
      <c r="E303" s="2210"/>
      <c r="F303" s="2389"/>
      <c r="G303" s="2433"/>
      <c r="H303" s="1506"/>
      <c r="I303" s="657" t="s">
        <v>1149</v>
      </c>
      <c r="J303" s="577"/>
      <c r="K303" s="1506"/>
      <c r="L303" s="220"/>
      <c r="M303" s="347"/>
      <c r="N303" s="340"/>
      <c r="O303" s="1630"/>
      <c r="P303" s="1630"/>
      <c r="AH303" s="1637">
        <v>0</v>
      </c>
    </row>
    <row s="1641" customFormat="1" customHeight="1" ht="0.75" hidden="1">
      <c r="A304" s="1786"/>
      <c r="B304" s="1786"/>
      <c r="C304" s="375" t="s">
        <v>1169</v>
      </c>
      <c r="D304" s="2468"/>
      <c r="E304" s="2210"/>
      <c r="F304" s="2389"/>
      <c r="G304" s="406"/>
      <c r="H304" s="1506"/>
      <c r="I304" s="657"/>
      <c r="J304" s="577"/>
      <c r="K304" s="1506"/>
      <c r="L304" s="220"/>
      <c r="M304" s="347"/>
      <c r="N304" s="340"/>
      <c r="O304" s="1630"/>
      <c r="P304" s="1630"/>
      <c r="AH304" s="1637">
        <v>0</v>
      </c>
    </row>
    <row s="1641" customFormat="1" customHeight="1" ht="18.75" hidden="1">
      <c r="A305" s="1786" t="s">
        <v>192</v>
      </c>
      <c r="B305" s="1786" t="s">
        <v>193</v>
      </c>
      <c r="C305" s="375"/>
      <c r="D305" s="2468"/>
      <c r="E305" s="2210"/>
      <c r="F305" s="2389" t="str">
        <f>INDEX(PT_DIFFERENTIATION_VTAR,MATCH(A305,PT_DIFFERENTIATION_VTAR_ID,0))</f>
        <v>Тарифы на услуги по передаче теплоносителя</v>
      </c>
      <c r="G305" s="2433" t="str">
        <f>INDEX(PT_DIFFERENTIATION_NTAR,MATCH(B305,PT_DIFFERENTIATION_NTAR_ID,0))</f>
        <v/>
      </c>
      <c r="H305" s="1868"/>
      <c r="I305" s="1745"/>
      <c r="J305" s="1779"/>
      <c r="K305" s="1784"/>
      <c r="L305" s="1868" t="s">
        <v>311</v>
      </c>
      <c r="M305" s="347"/>
      <c r="N305" s="340"/>
      <c r="O305" s="1630"/>
      <c r="P305" s="1630"/>
      <c r="AH305" s="1637">
        <v>0</v>
      </c>
    </row>
    <row s="1641" customFormat="1" customHeight="1" ht="18.75" hidden="1">
      <c r="A306" s="1786"/>
      <c r="B306" s="1786"/>
      <c r="C306" s="375" t="s">
        <v>1150</v>
      </c>
      <c r="D306" s="2468"/>
      <c r="E306" s="2210"/>
      <c r="F306" s="2389"/>
      <c r="G306" s="2433"/>
      <c r="H306" s="1506"/>
      <c r="I306" s="657" t="s">
        <v>1149</v>
      </c>
      <c r="J306" s="577"/>
      <c r="K306" s="1506"/>
      <c r="L306" s="220"/>
      <c r="M306" s="347"/>
      <c r="N306" s="340"/>
      <c r="O306" s="1630"/>
      <c r="P306" s="1630"/>
      <c r="AH306" s="1637">
        <v>0</v>
      </c>
    </row>
    <row s="1641" customFormat="1" customHeight="1" ht="0.75" hidden="1">
      <c r="A307" s="1786"/>
      <c r="B307" s="1786"/>
      <c r="C307" s="375" t="s">
        <v>1169</v>
      </c>
      <c r="D307" s="2468"/>
      <c r="E307" s="2210"/>
      <c r="F307" s="2389"/>
      <c r="G307" s="406"/>
      <c r="H307" s="1506"/>
      <c r="I307" s="657"/>
      <c r="J307" s="577"/>
      <c r="K307" s="1506"/>
      <c r="L307" s="220"/>
      <c r="M307" s="347"/>
      <c r="N307" s="340"/>
      <c r="O307" s="1630"/>
      <c r="P307" s="1630"/>
      <c r="AH307" s="1637">
        <v>0</v>
      </c>
    </row>
    <row s="1641" customFormat="1" customHeight="1" ht="18.75" hidden="1">
      <c r="A308" s="1786" t="s">
        <v>198</v>
      </c>
      <c r="B308" s="1786" t="s">
        <v>199</v>
      </c>
      <c r="C308" s="375"/>
      <c r="D308" s="2468"/>
      <c r="E308" s="2210"/>
      <c r="F308" s="2389"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33" t="str">
        <f>INDEX(PT_DIFFERENTIATION_NTAR,MATCH(B308,PT_DIFFERENTIATION_NTAR_ID,0))</f>
        <v/>
      </c>
      <c r="H308" s="1868"/>
      <c r="I308" s="1745"/>
      <c r="J308" s="1779"/>
      <c r="K308" s="1784"/>
      <c r="L308" s="1868" t="s">
        <v>311</v>
      </c>
      <c r="M308" s="347"/>
      <c r="N308" s="340"/>
      <c r="O308" s="1630"/>
      <c r="P308" s="1630"/>
      <c r="AH308" s="1637">
        <v>0</v>
      </c>
    </row>
    <row s="1641" customFormat="1" customHeight="1" ht="18.75" hidden="1">
      <c r="A309" s="1786"/>
      <c r="B309" s="1786"/>
      <c r="C309" s="375" t="s">
        <v>1150</v>
      </c>
      <c r="D309" s="2468"/>
      <c r="E309" s="2210"/>
      <c r="F309" s="2389"/>
      <c r="G309" s="2433"/>
      <c r="H309" s="1506"/>
      <c r="I309" s="657" t="s">
        <v>1149</v>
      </c>
      <c r="J309" s="577"/>
      <c r="K309" s="1506"/>
      <c r="L309" s="220"/>
      <c r="M309" s="347"/>
      <c r="N309" s="340"/>
      <c r="O309" s="1630"/>
      <c r="P309" s="1630"/>
      <c r="AH309" s="1637">
        <v>0</v>
      </c>
    </row>
    <row s="1641" customFormat="1" customHeight="1" ht="0.75" hidden="1">
      <c r="A310" s="1786"/>
      <c r="B310" s="1786"/>
      <c r="C310" s="375" t="s">
        <v>1169</v>
      </c>
      <c r="D310" s="2468"/>
      <c r="E310" s="2210"/>
      <c r="F310" s="2389"/>
      <c r="G310" s="406"/>
      <c r="H310" s="1506"/>
      <c r="I310" s="657"/>
      <c r="J310" s="577"/>
      <c r="K310" s="1506"/>
      <c r="L310" s="220"/>
      <c r="M310" s="347"/>
      <c r="N310" s="340"/>
      <c r="O310" s="1630"/>
      <c r="P310" s="1630"/>
      <c r="AH310" s="1637">
        <v>0</v>
      </c>
    </row>
    <row s="1641" customFormat="1" customHeight="1" ht="18.75" hidden="1">
      <c r="A311" s="1786" t="s">
        <v>204</v>
      </c>
      <c r="B311" s="1786" t="s">
        <v>205</v>
      </c>
      <c r="C311" s="375"/>
      <c r="D311" s="2468"/>
      <c r="E311" s="2210"/>
      <c r="F311" s="2389" t="str">
        <f>INDEX(PT_DIFFERENTIATION_VTAR,MATCH(A311,PT_DIFFERENTIATION_VTAR_ID,0))</f>
        <v>Плата за подключение (технологическое присоединение) к системе теплоснабжения</v>
      </c>
      <c r="G311" s="2433" t="str">
        <f>INDEX(PT_DIFFERENTIATION_NTAR,MATCH(B311,PT_DIFFERENTIATION_NTAR_ID,0))</f>
        <v/>
      </c>
      <c r="H311" s="1868"/>
      <c r="I311" s="1745"/>
      <c r="J311" s="1779"/>
      <c r="K311" s="1784"/>
      <c r="L311" s="1868" t="s">
        <v>311</v>
      </c>
      <c r="M311" s="347"/>
      <c r="N311" s="340"/>
      <c r="O311" s="1630"/>
      <c r="P311" s="1630"/>
      <c r="AH311" s="1637">
        <v>0</v>
      </c>
    </row>
    <row s="1641" customFormat="1" customHeight="1" ht="18.75" hidden="1">
      <c r="A312" s="1786"/>
      <c r="B312" s="1786"/>
      <c r="C312" s="375" t="s">
        <v>1150</v>
      </c>
      <c r="D312" s="2468"/>
      <c r="E312" s="2210"/>
      <c r="F312" s="2389"/>
      <c r="G312" s="2433"/>
      <c r="H312" s="1506"/>
      <c r="I312" s="657" t="s">
        <v>1149</v>
      </c>
      <c r="J312" s="577"/>
      <c r="K312" s="1506"/>
      <c r="L312" s="220"/>
      <c r="M312" s="347"/>
      <c r="N312" s="340"/>
      <c r="O312" s="1630"/>
      <c r="P312" s="1630"/>
      <c r="AH312" s="1637">
        <v>0</v>
      </c>
    </row>
    <row s="1641" customFormat="1" customHeight="1" ht="0.75" hidden="1">
      <c r="A313" s="1786"/>
      <c r="B313" s="1786"/>
      <c r="C313" s="375" t="s">
        <v>1169</v>
      </c>
      <c r="D313" s="2468"/>
      <c r="E313" s="2210"/>
      <c r="F313" s="2389"/>
      <c r="G313" s="406"/>
      <c r="H313" s="1506"/>
      <c r="I313" s="657"/>
      <c r="J313" s="577"/>
      <c r="K313" s="1506"/>
      <c r="L313" s="220"/>
      <c r="M313" s="347"/>
      <c r="N313" s="340"/>
      <c r="O313" s="1630"/>
      <c r="P313" s="1630"/>
      <c r="AH313" s="1637">
        <v>0</v>
      </c>
    </row>
    <row s="1641" customFormat="1" customHeight="1" ht="18.75" hidden="1">
      <c r="A314" s="1786" t="s">
        <v>210</v>
      </c>
      <c r="B314" s="1786" t="s">
        <v>211</v>
      </c>
      <c r="C314" s="375"/>
      <c r="D314" s="2468"/>
      <c r="E314" s="2210"/>
      <c r="F314" s="2389" t="str">
        <f>INDEX(PT_DIFFERENTIATION_VTAR,MATCH(A314,PT_DIFFERENTIATION_VTAR_ID,0))</f>
        <v>Плата за подключение (технологическое присоединение) к системе теплоснабжения (индивидуальная)</v>
      </c>
      <c r="G314" s="2433" t="str">
        <f>INDEX(PT_DIFFERENTIATION_NTAR,MATCH(B314,PT_DIFFERENTIATION_NTAR_ID,0))</f>
        <v/>
      </c>
      <c r="H314" s="1995"/>
      <c r="I314" s="1745"/>
      <c r="J314" s="1779"/>
      <c r="K314" s="1784"/>
      <c r="L314" s="1995" t="s">
        <v>311</v>
      </c>
      <c r="M314" s="347"/>
      <c r="N314" s="340"/>
      <c r="O314" s="1630"/>
      <c r="P314" s="1630"/>
      <c r="AH314" s="1637">
        <v>0</v>
      </c>
    </row>
    <row s="1641" customFormat="1" customHeight="1" ht="18.75" hidden="1">
      <c r="A315" s="1786"/>
      <c r="B315" s="1786"/>
      <c r="C315" s="375" t="s">
        <v>1150</v>
      </c>
      <c r="D315" s="2468"/>
      <c r="E315" s="2210"/>
      <c r="F315" s="2389"/>
      <c r="G315" s="2433"/>
      <c r="H315" s="1506"/>
      <c r="I315" s="657" t="s">
        <v>1149</v>
      </c>
      <c r="J315" s="577"/>
      <c r="K315" s="1506"/>
      <c r="L315" s="220"/>
      <c r="M315" s="347"/>
      <c r="N315" s="340"/>
      <c r="O315" s="1630"/>
      <c r="P315" s="1630"/>
      <c r="AH315" s="1637">
        <v>0</v>
      </c>
    </row>
    <row s="1641" customFormat="1" customHeight="1" ht="0.75" hidden="1">
      <c r="A316" s="1786"/>
      <c r="B316" s="1786"/>
      <c r="C316" s="375" t="s">
        <v>1169</v>
      </c>
      <c r="D316" s="2468"/>
      <c r="E316" s="2210"/>
      <c r="F316" s="2389"/>
      <c r="G316" s="406"/>
      <c r="H316" s="1506"/>
      <c r="I316" s="657"/>
      <c r="J316" s="577"/>
      <c r="K316" s="1506"/>
      <c r="L316" s="220"/>
      <c r="M316" s="347"/>
      <c r="N316" s="340"/>
      <c r="O316" s="1630"/>
      <c r="P316" s="1630"/>
      <c r="AH316" s="1637">
        <v>0</v>
      </c>
    </row>
    <row s="1641" customFormat="1" customHeight="1" ht="18.75" hidden="1">
      <c r="A317" s="1786" t="s">
        <v>230</v>
      </c>
      <c r="B317" s="1786" t="s">
        <v>231</v>
      </c>
      <c r="C317" s="375"/>
      <c r="D317" s="2468"/>
      <c r="E317" s="2210"/>
      <c r="F317" s="2389" t="str">
        <f>INDEX(PT_DIFFERENTIATION_VTAR,MATCH(A317,PT_DIFFERENTIATION_VTAR_ID,0))</f>
        <v>Тариф на питьевую воду (питьевое водоснабжение)</v>
      </c>
      <c r="G317" s="2433" t="str">
        <f>INDEX(PT_DIFFERENTIATION_NTAR,MATCH(B317,PT_DIFFERENTIATION_NTAR_ID,0))</f>
        <v/>
      </c>
      <c r="H317" s="1868"/>
      <c r="I317" s="1745"/>
      <c r="J317" s="1779"/>
      <c r="K317" s="1784"/>
      <c r="L317" s="1868" t="s">
        <v>311</v>
      </c>
      <c r="M317" s="347"/>
      <c r="N317" s="340"/>
      <c r="O317" s="1630"/>
      <c r="P317" s="1630"/>
      <c r="AH317" s="1637">
        <v>0</v>
      </c>
    </row>
    <row s="1641" customFormat="1" customHeight="1" ht="18.75" hidden="1">
      <c r="A318" s="1786"/>
      <c r="B318" s="1786"/>
      <c r="C318" s="375" t="s">
        <v>1150</v>
      </c>
      <c r="D318" s="2468"/>
      <c r="E318" s="2210"/>
      <c r="F318" s="2389"/>
      <c r="G318" s="2433"/>
      <c r="H318" s="1506"/>
      <c r="I318" s="657" t="s">
        <v>1149</v>
      </c>
      <c r="J318" s="577"/>
      <c r="K318" s="1506"/>
      <c r="L318" s="220"/>
      <c r="M318" s="347"/>
      <c r="N318" s="340"/>
      <c r="O318" s="1630"/>
      <c r="P318" s="1630"/>
      <c r="AH318" s="1637">
        <v>0</v>
      </c>
    </row>
    <row s="1641" customFormat="1" customHeight="1" ht="0.75" hidden="1">
      <c r="A319" s="1786"/>
      <c r="B319" s="1786"/>
      <c r="C319" s="375" t="s">
        <v>1169</v>
      </c>
      <c r="D319" s="2468"/>
      <c r="E319" s="2210"/>
      <c r="F319" s="2389"/>
      <c r="G319" s="406"/>
      <c r="H319" s="1506"/>
      <c r="I319" s="657"/>
      <c r="J319" s="577"/>
      <c r="K319" s="1506"/>
      <c r="L319" s="220"/>
      <c r="M319" s="347"/>
      <c r="N319" s="340"/>
      <c r="O319" s="1630"/>
      <c r="P319" s="1630"/>
      <c r="AH319" s="1637">
        <v>0</v>
      </c>
    </row>
    <row s="1641" customFormat="1" customHeight="1" ht="18.75" hidden="1">
      <c r="A320" s="1786" t="s">
        <v>235</v>
      </c>
      <c r="B320" s="1786" t="s">
        <v>236</v>
      </c>
      <c r="C320" s="375"/>
      <c r="D320" s="2468"/>
      <c r="E320" s="2210"/>
      <c r="F320" s="2389" t="str">
        <f>INDEX(PT_DIFFERENTIATION_VTAR,MATCH(A320,PT_DIFFERENTIATION_VTAR_ID,0))</f>
        <v>Тариф на техническую воду</v>
      </c>
      <c r="G320" s="2433" t="str">
        <f>INDEX(PT_DIFFERENTIATION_NTAR,MATCH(B320,PT_DIFFERENTIATION_NTAR_ID,0))</f>
        <v/>
      </c>
      <c r="H320" s="1868"/>
      <c r="I320" s="1745"/>
      <c r="J320" s="1779"/>
      <c r="K320" s="1784"/>
      <c r="L320" s="1868" t="s">
        <v>311</v>
      </c>
      <c r="M320" s="347"/>
      <c r="N320" s="340"/>
      <c r="O320" s="1630"/>
      <c r="P320" s="1630"/>
      <c r="AH320" s="1637">
        <v>0</v>
      </c>
    </row>
    <row s="1641" customFormat="1" customHeight="1" ht="18.75" hidden="1">
      <c r="A321" s="1786"/>
      <c r="B321" s="1786"/>
      <c r="C321" s="375" t="s">
        <v>1150</v>
      </c>
      <c r="D321" s="2468"/>
      <c r="E321" s="2210"/>
      <c r="F321" s="2389"/>
      <c r="G321" s="2433"/>
      <c r="H321" s="1506"/>
      <c r="I321" s="657" t="s">
        <v>1149</v>
      </c>
      <c r="J321" s="577"/>
      <c r="K321" s="1506"/>
      <c r="L321" s="220"/>
      <c r="M321" s="347"/>
      <c r="N321" s="340"/>
      <c r="O321" s="1630"/>
      <c r="P321" s="1630"/>
      <c r="AH321" s="1637">
        <v>0</v>
      </c>
    </row>
    <row s="1641" customFormat="1" customHeight="1" ht="0.75" hidden="1">
      <c r="A322" s="1786"/>
      <c r="B322" s="1786"/>
      <c r="C322" s="375" t="s">
        <v>1169</v>
      </c>
      <c r="D322" s="2468"/>
      <c r="E322" s="2210"/>
      <c r="F322" s="2389"/>
      <c r="G322" s="406"/>
      <c r="H322" s="1506"/>
      <c r="I322" s="657"/>
      <c r="J322" s="577"/>
      <c r="K322" s="1506"/>
      <c r="L322" s="220"/>
      <c r="M322" s="347"/>
      <c r="N322" s="340"/>
      <c r="O322" s="1630"/>
      <c r="P322" s="1630"/>
      <c r="AH322" s="1637">
        <v>0</v>
      </c>
    </row>
    <row s="1641" customFormat="1" customHeight="1" ht="18.75" hidden="1">
      <c r="A323" s="1786" t="s">
        <v>240</v>
      </c>
      <c r="B323" s="1786" t="s">
        <v>241</v>
      </c>
      <c r="C323" s="375"/>
      <c r="D323" s="2468"/>
      <c r="E323" s="2210"/>
      <c r="F323" s="2389" t="str">
        <f>INDEX(PT_DIFFERENTIATION_VTAR,MATCH(A323,PT_DIFFERENTIATION_VTAR_ID,0))</f>
        <v>Тариф на транспортировку воды</v>
      </c>
      <c r="G323" s="2433" t="str">
        <f>INDEX(PT_DIFFERENTIATION_NTAR,MATCH(B323,PT_DIFFERENTIATION_NTAR_ID,0))</f>
        <v/>
      </c>
      <c r="H323" s="1868"/>
      <c r="I323" s="1745"/>
      <c r="J323" s="1779"/>
      <c r="K323" s="1784"/>
      <c r="L323" s="1868" t="s">
        <v>311</v>
      </c>
      <c r="M323" s="347"/>
      <c r="N323" s="340"/>
      <c r="O323" s="1630"/>
      <c r="P323" s="1630"/>
      <c r="AH323" s="1637">
        <v>0</v>
      </c>
    </row>
    <row s="1641" customFormat="1" customHeight="1" ht="18.75" hidden="1">
      <c r="A324" s="1786"/>
      <c r="B324" s="1786"/>
      <c r="C324" s="375" t="s">
        <v>1150</v>
      </c>
      <c r="D324" s="2468"/>
      <c r="E324" s="2210"/>
      <c r="F324" s="2389"/>
      <c r="G324" s="2433"/>
      <c r="H324" s="1506"/>
      <c r="I324" s="657" t="s">
        <v>1149</v>
      </c>
      <c r="J324" s="577"/>
      <c r="K324" s="1506"/>
      <c r="L324" s="220"/>
      <c r="M324" s="347"/>
      <c r="N324" s="340"/>
      <c r="O324" s="1630"/>
      <c r="P324" s="1630"/>
      <c r="AH324" s="1637">
        <v>0</v>
      </c>
    </row>
    <row s="1641" customFormat="1" customHeight="1" ht="0.75" hidden="1">
      <c r="A325" s="1786"/>
      <c r="B325" s="1786"/>
      <c r="C325" s="375" t="s">
        <v>1169</v>
      </c>
      <c r="D325" s="2468"/>
      <c r="E325" s="2210"/>
      <c r="F325" s="2389"/>
      <c r="G325" s="406"/>
      <c r="H325" s="1506"/>
      <c r="I325" s="657"/>
      <c r="J325" s="577"/>
      <c r="K325" s="1506"/>
      <c r="L325" s="220"/>
      <c r="M325" s="347"/>
      <c r="N325" s="340"/>
      <c r="O325" s="1630"/>
      <c r="P325" s="1630"/>
      <c r="AH325" s="1637">
        <v>0</v>
      </c>
    </row>
    <row s="1641" customFormat="1" customHeight="1" ht="18.75" hidden="1">
      <c r="A326" s="1786" t="s">
        <v>245</v>
      </c>
      <c r="B326" s="1786" t="s">
        <v>246</v>
      </c>
      <c r="C326" s="375"/>
      <c r="D326" s="2468"/>
      <c r="E326" s="2210"/>
      <c r="F326" s="2389" t="str">
        <f>INDEX(PT_DIFFERENTIATION_VTAR,MATCH(A326,PT_DIFFERENTIATION_VTAR_ID,0))</f>
        <v>Тариф на подвоз воды</v>
      </c>
      <c r="G326" s="2433" t="str">
        <f>INDEX(PT_DIFFERENTIATION_NTAR,MATCH(B326,PT_DIFFERENTIATION_NTAR_ID,0))</f>
        <v/>
      </c>
      <c r="H326" s="1868"/>
      <c r="I326" s="1745"/>
      <c r="J326" s="1779"/>
      <c r="K326" s="1784"/>
      <c r="L326" s="1868" t="s">
        <v>311</v>
      </c>
      <c r="M326" s="347"/>
      <c r="N326" s="340"/>
      <c r="O326" s="1630"/>
      <c r="P326" s="1630"/>
      <c r="AH326" s="1637">
        <v>0</v>
      </c>
    </row>
    <row s="1641" customFormat="1" customHeight="1" ht="18.75" hidden="1">
      <c r="A327" s="1786"/>
      <c r="B327" s="1786"/>
      <c r="C327" s="375" t="s">
        <v>1150</v>
      </c>
      <c r="D327" s="2468"/>
      <c r="E327" s="2210"/>
      <c r="F327" s="2389"/>
      <c r="G327" s="2433"/>
      <c r="H327" s="1506"/>
      <c r="I327" s="657" t="s">
        <v>1149</v>
      </c>
      <c r="J327" s="577"/>
      <c r="K327" s="1506"/>
      <c r="L327" s="220"/>
      <c r="M327" s="347"/>
      <c r="N327" s="340"/>
      <c r="O327" s="1630"/>
      <c r="P327" s="1630"/>
      <c r="AH327" s="1637">
        <v>0</v>
      </c>
    </row>
    <row s="1641" customFormat="1" customHeight="1" ht="0.75" hidden="1">
      <c r="A328" s="1786"/>
      <c r="B328" s="1786"/>
      <c r="C328" s="375" t="s">
        <v>1169</v>
      </c>
      <c r="D328" s="2468"/>
      <c r="E328" s="2210"/>
      <c r="F328" s="2389"/>
      <c r="G328" s="406"/>
      <c r="H328" s="1506"/>
      <c r="I328" s="657"/>
      <c r="J328" s="577"/>
      <c r="K328" s="1506"/>
      <c r="L328" s="220"/>
      <c r="M328" s="347"/>
      <c r="N328" s="340"/>
      <c r="O328" s="1630"/>
      <c r="P328" s="1630"/>
      <c r="AH328" s="1637">
        <v>0</v>
      </c>
    </row>
    <row s="1641" customFormat="1" customHeight="1" ht="18.75" hidden="1">
      <c r="A329" s="1786" t="s">
        <v>250</v>
      </c>
      <c r="B329" s="1786" t="s">
        <v>251</v>
      </c>
      <c r="C329" s="375"/>
      <c r="D329" s="2468"/>
      <c r="E329" s="2210"/>
      <c r="F329" s="2389"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33" t="str">
        <f>INDEX(PT_DIFFERENTIATION_NTAR,MATCH(B329,PT_DIFFERENTIATION_NTAR_ID,0))</f>
        <v/>
      </c>
      <c r="H329" s="1868"/>
      <c r="I329" s="1745"/>
      <c r="J329" s="1779"/>
      <c r="K329" s="1784"/>
      <c r="L329" s="1868" t="s">
        <v>311</v>
      </c>
      <c r="M329" s="347"/>
      <c r="N329" s="340"/>
      <c r="O329" s="1630"/>
      <c r="P329" s="1630"/>
      <c r="AH329" s="1637">
        <v>0</v>
      </c>
    </row>
    <row s="1641" customFormat="1" customHeight="1" ht="18.75" hidden="1">
      <c r="A330" s="1786"/>
      <c r="B330" s="1786"/>
      <c r="C330" s="375" t="s">
        <v>1150</v>
      </c>
      <c r="D330" s="2468"/>
      <c r="E330" s="2210"/>
      <c r="F330" s="2389"/>
      <c r="G330" s="2433"/>
      <c r="H330" s="1506"/>
      <c r="I330" s="657" t="s">
        <v>1149</v>
      </c>
      <c r="J330" s="577"/>
      <c r="K330" s="1506"/>
      <c r="L330" s="220"/>
      <c r="M330" s="347"/>
      <c r="N330" s="340"/>
      <c r="O330" s="1630"/>
      <c r="P330" s="1630"/>
      <c r="AH330" s="1637">
        <v>0</v>
      </c>
    </row>
    <row s="1641" customFormat="1" customHeight="1" ht="0.75" hidden="1">
      <c r="A331" s="1786"/>
      <c r="B331" s="1786"/>
      <c r="C331" s="375" t="s">
        <v>1169</v>
      </c>
      <c r="D331" s="2468"/>
      <c r="E331" s="2210"/>
      <c r="F331" s="2389"/>
      <c r="G331" s="406"/>
      <c r="H331" s="1506"/>
      <c r="I331" s="657"/>
      <c r="J331" s="577"/>
      <c r="K331" s="1506"/>
      <c r="L331" s="220"/>
      <c r="M331" s="347"/>
      <c r="N331" s="340"/>
      <c r="O331" s="1630"/>
      <c r="P331" s="1630"/>
      <c r="AH331" s="1637">
        <v>0</v>
      </c>
    </row>
    <row s="1641" customFormat="1" customHeight="1" ht="18.75" hidden="1">
      <c r="A332" s="1786" t="s">
        <v>255</v>
      </c>
      <c r="B332" s="1786" t="s">
        <v>256</v>
      </c>
      <c r="C332" s="375"/>
      <c r="D332" s="2468"/>
      <c r="E332" s="2210"/>
      <c r="F332" s="2389" t="str">
        <f>INDEX(PT_DIFFERENTIATION_VTAR,MATCH(A332,PT_DIFFERENTIATION_VTAR_ID,0))</f>
        <v>Тариф на горячую воду (горячее водоснабжение)</v>
      </c>
      <c r="G332" s="2433" t="str">
        <f>INDEX(PT_DIFFERENTIATION_NTAR,MATCH(B332,PT_DIFFERENTIATION_NTAR_ID,0))</f>
        <v/>
      </c>
      <c r="H332" s="1868"/>
      <c r="I332" s="1745"/>
      <c r="J332" s="1779"/>
      <c r="K332" s="1784"/>
      <c r="L332" s="1868" t="s">
        <v>311</v>
      </c>
      <c r="M332" s="347"/>
      <c r="N332" s="340"/>
      <c r="O332" s="1630"/>
      <c r="P332" s="1630"/>
      <c r="AH332" s="1637">
        <v>0</v>
      </c>
    </row>
    <row s="1641" customFormat="1" customHeight="1" ht="18.75" hidden="1">
      <c r="A333" s="1786"/>
      <c r="B333" s="1786"/>
      <c r="C333" s="375" t="s">
        <v>1150</v>
      </c>
      <c r="D333" s="2468"/>
      <c r="E333" s="2210"/>
      <c r="F333" s="2389"/>
      <c r="G333" s="2433"/>
      <c r="H333" s="1506"/>
      <c r="I333" s="657" t="s">
        <v>1149</v>
      </c>
      <c r="J333" s="577"/>
      <c r="K333" s="1506"/>
      <c r="L333" s="220"/>
      <c r="M333" s="347"/>
      <c r="N333" s="340"/>
      <c r="O333" s="1630"/>
      <c r="P333" s="1630"/>
      <c r="AH333" s="1637">
        <v>0</v>
      </c>
    </row>
    <row s="1641" customFormat="1" customHeight="1" ht="0.75" hidden="1">
      <c r="A334" s="1786"/>
      <c r="B334" s="1786"/>
      <c r="C334" s="375" t="s">
        <v>1169</v>
      </c>
      <c r="D334" s="2468"/>
      <c r="E334" s="2210"/>
      <c r="F334" s="2389"/>
      <c r="G334" s="406"/>
      <c r="H334" s="1506"/>
      <c r="I334" s="657"/>
      <c r="J334" s="577"/>
      <c r="K334" s="1506"/>
      <c r="L334" s="220"/>
      <c r="M334" s="347"/>
      <c r="N334" s="340"/>
      <c r="O334" s="1630"/>
      <c r="P334" s="1630"/>
      <c r="AH334" s="1637">
        <v>0</v>
      </c>
    </row>
    <row s="1641" customFormat="1" customHeight="1" ht="18.75" hidden="1">
      <c r="A335" s="1786" t="s">
        <v>260</v>
      </c>
      <c r="B335" s="1786" t="s">
        <v>261</v>
      </c>
      <c r="C335" s="375"/>
      <c r="D335" s="2468"/>
      <c r="E335" s="2210"/>
      <c r="F335" s="2389" t="str">
        <f>INDEX(PT_DIFFERENTIATION_VTAR,MATCH(A335,PT_DIFFERENTIATION_VTAR_ID,0))</f>
        <v>Тариф на транспортировку горячей воды</v>
      </c>
      <c r="G335" s="2433" t="str">
        <f>INDEX(PT_DIFFERENTIATION_NTAR,MATCH(B335,PT_DIFFERENTIATION_NTAR_ID,0))</f>
        <v/>
      </c>
      <c r="H335" s="1868"/>
      <c r="I335" s="1745"/>
      <c r="J335" s="1779"/>
      <c r="K335" s="1784"/>
      <c r="L335" s="1868" t="s">
        <v>311</v>
      </c>
      <c r="M335" s="347"/>
      <c r="N335" s="340"/>
      <c r="O335" s="1630"/>
      <c r="P335" s="1630"/>
      <c r="AH335" s="1637">
        <v>0</v>
      </c>
    </row>
    <row s="1641" customFormat="1" customHeight="1" ht="18.75" hidden="1">
      <c r="A336" s="1786"/>
      <c r="B336" s="1786"/>
      <c r="C336" s="375" t="s">
        <v>1150</v>
      </c>
      <c r="D336" s="2468"/>
      <c r="E336" s="2210"/>
      <c r="F336" s="2389"/>
      <c r="G336" s="2433"/>
      <c r="H336" s="1506"/>
      <c r="I336" s="657" t="s">
        <v>1149</v>
      </c>
      <c r="J336" s="577"/>
      <c r="K336" s="1506"/>
      <c r="L336" s="220"/>
      <c r="M336" s="347"/>
      <c r="N336" s="340"/>
      <c r="O336" s="1630"/>
      <c r="P336" s="1630"/>
      <c r="AH336" s="1637">
        <v>0</v>
      </c>
    </row>
    <row s="1641" customFormat="1" customHeight="1" ht="0.75" hidden="1">
      <c r="A337" s="1786"/>
      <c r="B337" s="1786"/>
      <c r="C337" s="375" t="s">
        <v>1169</v>
      </c>
      <c r="D337" s="2468"/>
      <c r="E337" s="2210"/>
      <c r="F337" s="2389"/>
      <c r="G337" s="406"/>
      <c r="H337" s="1506"/>
      <c r="I337" s="657"/>
      <c r="J337" s="577"/>
      <c r="K337" s="1506"/>
      <c r="L337" s="220"/>
      <c r="M337" s="347"/>
      <c r="N337" s="340"/>
      <c r="O337" s="1630"/>
      <c r="P337" s="1630"/>
      <c r="AH337" s="1637">
        <v>0</v>
      </c>
    </row>
    <row s="1641" customFormat="1" customHeight="1" ht="18.75" hidden="1">
      <c r="A338" s="1786" t="s">
        <v>265</v>
      </c>
      <c r="B338" s="1786" t="s">
        <v>266</v>
      </c>
      <c r="C338" s="375"/>
      <c r="D338" s="2468"/>
      <c r="E338" s="2210"/>
      <c r="F338" s="2389"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33" t="str">
        <f>INDEX(PT_DIFFERENTIATION_NTAR,MATCH(B338,PT_DIFFERENTIATION_NTAR_ID,0))</f>
        <v/>
      </c>
      <c r="H338" s="1868"/>
      <c r="I338" s="1745"/>
      <c r="J338" s="1779"/>
      <c r="K338" s="1784"/>
      <c r="L338" s="1868" t="s">
        <v>311</v>
      </c>
      <c r="M338" s="347"/>
      <c r="N338" s="340"/>
      <c r="O338" s="1630"/>
      <c r="P338" s="1630"/>
      <c r="AH338" s="1637">
        <v>0</v>
      </c>
    </row>
    <row s="1641" customFormat="1" customHeight="1" ht="18.75" hidden="1">
      <c r="A339" s="1786"/>
      <c r="B339" s="1786"/>
      <c r="C339" s="375" t="s">
        <v>1150</v>
      </c>
      <c r="D339" s="2468"/>
      <c r="E339" s="2210"/>
      <c r="F339" s="2389"/>
      <c r="G339" s="2433"/>
      <c r="H339" s="1506"/>
      <c r="I339" s="657" t="s">
        <v>1149</v>
      </c>
      <c r="J339" s="577"/>
      <c r="K339" s="1506"/>
      <c r="L339" s="220"/>
      <c r="M339" s="347"/>
      <c r="N339" s="340"/>
      <c r="O339" s="1630"/>
      <c r="P339" s="1630"/>
      <c r="AH339" s="1637">
        <v>0</v>
      </c>
    </row>
    <row s="1641" customFormat="1" customHeight="1" ht="0.75" hidden="1">
      <c r="A340" s="1786"/>
      <c r="B340" s="1786"/>
      <c r="C340" s="375" t="s">
        <v>1169</v>
      </c>
      <c r="D340" s="2468"/>
      <c r="E340" s="2210"/>
      <c r="F340" s="2389"/>
      <c r="G340" s="406"/>
      <c r="H340" s="1506"/>
      <c r="I340" s="657"/>
      <c r="J340" s="577"/>
      <c r="K340" s="1506"/>
      <c r="L340" s="220"/>
      <c r="M340" s="347"/>
      <c r="N340" s="340"/>
      <c r="O340" s="1630"/>
      <c r="P340" s="1630"/>
      <c r="AH340" s="1637">
        <v>0</v>
      </c>
    </row>
    <row s="1641" customFormat="1" customHeight="1" ht="18.75" hidden="1">
      <c r="A341" s="1786" t="s">
        <v>270</v>
      </c>
      <c r="B341" s="1786" t="s">
        <v>271</v>
      </c>
      <c r="C341" s="375"/>
      <c r="D341" s="2468"/>
      <c r="E341" s="2210"/>
      <c r="F341" s="2389" t="str">
        <f>INDEX(PT_DIFFERENTIATION_VTAR,MATCH(A341,PT_DIFFERENTIATION_VTAR_ID,0))</f>
        <v>Тариф на водоотведение</v>
      </c>
      <c r="G341" s="2433" t="str">
        <f>INDEX(PT_DIFFERENTIATION_NTAR,MATCH(B341,PT_DIFFERENTIATION_NTAR_ID,0))</f>
        <v/>
      </c>
      <c r="H341" s="1868"/>
      <c r="I341" s="1745"/>
      <c r="J341" s="1779"/>
      <c r="K341" s="1784"/>
      <c r="L341" s="1868" t="s">
        <v>311</v>
      </c>
      <c r="M341" s="347"/>
      <c r="N341" s="340"/>
      <c r="O341" s="1630"/>
      <c r="P341" s="1630"/>
      <c r="AH341" s="1637">
        <v>0</v>
      </c>
    </row>
    <row s="1641" customFormat="1" customHeight="1" ht="18.75" hidden="1">
      <c r="A342" s="1786"/>
      <c r="B342" s="1786"/>
      <c r="C342" s="375" t="s">
        <v>1150</v>
      </c>
      <c r="D342" s="2468"/>
      <c r="E342" s="2210"/>
      <c r="F342" s="2389"/>
      <c r="G342" s="2433"/>
      <c r="H342" s="1506"/>
      <c r="I342" s="657" t="s">
        <v>1149</v>
      </c>
      <c r="J342" s="577"/>
      <c r="K342" s="1506"/>
      <c r="L342" s="220"/>
      <c r="M342" s="347"/>
      <c r="N342" s="340"/>
      <c r="O342" s="1630"/>
      <c r="P342" s="1630"/>
      <c r="AH342" s="1637">
        <v>0</v>
      </c>
    </row>
    <row s="1641" customFormat="1" customHeight="1" ht="0.75" hidden="1">
      <c r="A343" s="1786"/>
      <c r="B343" s="1786"/>
      <c r="C343" s="375" t="s">
        <v>1169</v>
      </c>
      <c r="D343" s="2468"/>
      <c r="E343" s="2210"/>
      <c r="F343" s="2389"/>
      <c r="G343" s="406"/>
      <c r="H343" s="1506"/>
      <c r="I343" s="657"/>
      <c r="J343" s="577"/>
      <c r="K343" s="1506"/>
      <c r="L343" s="220"/>
      <c r="M343" s="347"/>
      <c r="N343" s="340"/>
      <c r="O343" s="1630"/>
      <c r="P343" s="1630"/>
      <c r="AH343" s="1637">
        <v>0</v>
      </c>
    </row>
    <row s="1641" customFormat="1" customHeight="1" ht="18.75" hidden="1">
      <c r="A344" s="1786" t="s">
        <v>275</v>
      </c>
      <c r="B344" s="1786" t="s">
        <v>276</v>
      </c>
      <c r="C344" s="375"/>
      <c r="D344" s="2468"/>
      <c r="E344" s="2210"/>
      <c r="F344" s="2389" t="str">
        <f>INDEX(PT_DIFFERENTIATION_VTAR,MATCH(A344,PT_DIFFERENTIATION_VTAR_ID,0))</f>
        <v>Тариф на транспортировку сточных вод</v>
      </c>
      <c r="G344" s="2433" t="str">
        <f>INDEX(PT_DIFFERENTIATION_NTAR,MATCH(B344,PT_DIFFERENTIATION_NTAR_ID,0))</f>
        <v/>
      </c>
      <c r="H344" s="1868"/>
      <c r="I344" s="1745"/>
      <c r="J344" s="1779"/>
      <c r="K344" s="1784"/>
      <c r="L344" s="1868" t="s">
        <v>311</v>
      </c>
      <c r="M344" s="347"/>
      <c r="N344" s="340"/>
      <c r="O344" s="1630"/>
      <c r="P344" s="1630"/>
      <c r="AH344" s="1637">
        <v>0</v>
      </c>
    </row>
    <row s="1641" customFormat="1" customHeight="1" ht="18.75" hidden="1">
      <c r="A345" s="1786"/>
      <c r="B345" s="1786"/>
      <c r="C345" s="375" t="s">
        <v>1150</v>
      </c>
      <c r="D345" s="2468"/>
      <c r="E345" s="2210"/>
      <c r="F345" s="2389"/>
      <c r="G345" s="2433"/>
      <c r="H345" s="1506"/>
      <c r="I345" s="657" t="s">
        <v>1149</v>
      </c>
      <c r="J345" s="577"/>
      <c r="K345" s="1506"/>
      <c r="L345" s="220"/>
      <c r="M345" s="347"/>
      <c r="N345" s="340"/>
      <c r="O345" s="1630"/>
      <c r="P345" s="1630"/>
      <c r="AH345" s="1637">
        <v>0</v>
      </c>
    </row>
    <row s="1641" customFormat="1" customHeight="1" ht="0.75" hidden="1">
      <c r="A346" s="1786"/>
      <c r="B346" s="1786"/>
      <c r="C346" s="375" t="s">
        <v>1169</v>
      </c>
      <c r="D346" s="2468"/>
      <c r="E346" s="2210"/>
      <c r="F346" s="2389"/>
      <c r="G346" s="406"/>
      <c r="H346" s="1506"/>
      <c r="I346" s="657"/>
      <c r="J346" s="577"/>
      <c r="K346" s="1506"/>
      <c r="L346" s="220"/>
      <c r="M346" s="347"/>
      <c r="N346" s="340"/>
      <c r="O346" s="1630"/>
      <c r="P346" s="1630"/>
      <c r="AH346" s="1637">
        <v>0</v>
      </c>
    </row>
    <row s="1641" customFormat="1" customHeight="1" ht="18.75" hidden="1">
      <c r="A347" s="1786" t="s">
        <v>280</v>
      </c>
      <c r="B347" s="1786" t="s">
        <v>281</v>
      </c>
      <c r="C347" s="375"/>
      <c r="D347" s="2468"/>
      <c r="E347" s="2210"/>
      <c r="F347" s="2389" t="str">
        <f>INDEX(PT_DIFFERENTIATION_VTAR,MATCH(A347,PT_DIFFERENTIATION_VTAR_ID,0))</f>
        <v>Тариф на подключение (технологическое присоединение) к централизованной системе водоотведения</v>
      </c>
      <c r="G347" s="2433" t="str">
        <f>INDEX(PT_DIFFERENTIATION_NTAR,MATCH(B347,PT_DIFFERENTIATION_NTAR_ID,0))</f>
        <v/>
      </c>
      <c r="H347" s="1868"/>
      <c r="I347" s="1745"/>
      <c r="J347" s="1779"/>
      <c r="K347" s="1784"/>
      <c r="L347" s="1868" t="s">
        <v>311</v>
      </c>
      <c r="M347" s="347"/>
      <c r="N347" s="340"/>
      <c r="O347" s="1630"/>
      <c r="P347" s="1630"/>
      <c r="AH347" s="1637">
        <v>0</v>
      </c>
    </row>
    <row s="1641" customFormat="1" customHeight="1" ht="18.75" hidden="1">
      <c r="A348" s="1786"/>
      <c r="B348" s="1786"/>
      <c r="C348" s="375" t="s">
        <v>1150</v>
      </c>
      <c r="D348" s="2468"/>
      <c r="E348" s="2210"/>
      <c r="F348" s="2389"/>
      <c r="G348" s="2433"/>
      <c r="H348" s="1506"/>
      <c r="I348" s="657" t="s">
        <v>1149</v>
      </c>
      <c r="J348" s="577"/>
      <c r="K348" s="1506"/>
      <c r="L348" s="220"/>
      <c r="M348" s="347"/>
      <c r="N348" s="340"/>
      <c r="O348" s="1630"/>
      <c r="P348" s="1630"/>
      <c r="AH348" s="1637">
        <v>0</v>
      </c>
    </row>
    <row s="1641" customFormat="1" customHeight="1" ht="0.75">
      <c r="A349" s="1786"/>
      <c r="B349" s="1786"/>
      <c r="C349" s="375" t="s">
        <v>1169</v>
      </c>
      <c r="D349" s="2468"/>
      <c r="E349" s="2210"/>
      <c r="F349" s="2389"/>
      <c r="G349" s="406"/>
      <c r="H349" s="1506"/>
      <c r="I349" s="657"/>
      <c r="J349" s="577"/>
      <c r="K349" s="1506"/>
      <c r="L349" s="220"/>
      <c r="M349" s="347"/>
      <c r="N349" s="340"/>
      <c r="O349" s="1630"/>
      <c r="P349" s="1630"/>
      <c r="AH349" s="1637">
        <v>1</v>
      </c>
    </row>
    <row s="1829" customFormat="1" customHeight="1" ht="3">
      <c r="A350" s="1786"/>
      <c r="B350" s="1786"/>
      <c r="C350" s="1787"/>
      <c r="E350" s="408"/>
      <c r="F350" s="408"/>
      <c r="G350" s="408"/>
      <c r="H350" s="408"/>
      <c r="I350" s="408"/>
      <c r="J350" s="408"/>
      <c r="K350" s="408"/>
      <c r="L350" s="408"/>
      <c r="M350" s="408"/>
      <c r="O350" s="202"/>
      <c r="P350" s="202"/>
      <c r="AH350" s="146">
        <v>3</v>
      </c>
    </row>
    <row customHeight="1" ht="26.25">
      <c r="E351" s="208"/>
      <c r="F351" s="2291"/>
      <c r="G351" s="2291"/>
      <c r="H351" s="2291"/>
      <c r="I351" s="2291"/>
      <c r="J351" s="2291"/>
      <c r="K351" s="2291"/>
      <c r="L351" s="2291"/>
      <c r="M351" s="2291"/>
      <c r="AH351" s="380">
        <v>25</v>
      </c>
    </row>
    <row customHeight="1" ht="14.25" hidden="1">
      <c r="A352" s="1785" t="s">
        <v>83</v>
      </c>
      <c r="B352" s="1785">
        <v>0</v>
      </c>
      <c r="C352" s="375">
        <v>0</v>
      </c>
      <c r="D352" s="350">
        <v>3</v>
      </c>
      <c r="E352" s="380">
        <v>6</v>
      </c>
      <c r="F352" s="380">
        <v>46</v>
      </c>
      <c r="G352" s="380">
        <v>35</v>
      </c>
      <c r="H352" s="380">
        <v>3</v>
      </c>
      <c r="I352" s="380">
        <v>11</v>
      </c>
      <c r="J352" s="380">
        <v>11</v>
      </c>
      <c r="K352" s="380">
        <v>35</v>
      </c>
      <c r="L352" s="380">
        <v>35</v>
      </c>
      <c r="M352" s="380">
        <v>84</v>
      </c>
      <c r="N352" s="380">
        <v>10</v>
      </c>
      <c r="O352" s="356">
        <v>10</v>
      </c>
      <c r="P352" s="356">
        <v>10</v>
      </c>
      <c r="Q352" s="380">
        <v>10</v>
      </c>
      <c r="R352" s="380">
        <v>10</v>
      </c>
      <c r="S352" s="380">
        <v>10</v>
      </c>
      <c r="T352" s="380">
        <v>10</v>
      </c>
      <c r="U352" s="380">
        <v>10</v>
      </c>
      <c r="V352" s="380">
        <v>10</v>
      </c>
      <c r="W352" s="380">
        <v>10</v>
      </c>
      <c r="X352" s="380">
        <v>10</v>
      </c>
      <c r="Y352" s="380">
        <v>10</v>
      </c>
      <c r="Z352" s="380">
        <v>10</v>
      </c>
      <c r="AA352" s="380">
        <v>10</v>
      </c>
      <c r="AB352" s="380">
        <v>10</v>
      </c>
      <c r="AC352" s="380">
        <v>10</v>
      </c>
      <c r="AD352" s="380">
        <v>10</v>
      </c>
      <c r="AE352" s="380">
        <v>10</v>
      </c>
      <c r="AF352" s="380">
        <v>10</v>
      </c>
      <c r="AG352" s="380">
        <v>10</v>
      </c>
      <c r="AH352" s="380">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100"/>
    <mergeCell ref="E94: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33"/>
    <mergeCell ref="E27:E33"/>
    <mergeCell ref="F27:F33"/>
    <mergeCell ref="D34:D36"/>
    <mergeCell ref="E34:E36"/>
    <mergeCell ref="F34:F36"/>
    <mergeCell ref="D37:D39"/>
    <mergeCell ref="E37:E39"/>
    <mergeCell ref="F37:F39"/>
    <mergeCell ref="G27:G32"/>
    <mergeCell ref="G34: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5"/>
    <mergeCell ref="E289:E295"/>
    <mergeCell ref="F289: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100"/>
    <mergeCell ref="F101:F103"/>
    <mergeCell ref="M24:M87"/>
    <mergeCell ref="G46:G47"/>
    <mergeCell ref="G137:G138"/>
    <mergeCell ref="G140:G141"/>
    <mergeCell ref="G143:G144"/>
    <mergeCell ref="G146:G147"/>
    <mergeCell ref="G166:G167"/>
    <mergeCell ref="G94: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4"/>
    <mergeCell ref="D172:D174"/>
    <mergeCell ref="E172:E174"/>
    <mergeCell ref="F172:F174"/>
    <mergeCell ref="D175:D177"/>
    <mergeCell ref="E175:E177"/>
    <mergeCell ref="F175:F177"/>
    <mergeCell ref="D166:D168"/>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30"/>
    <mergeCell ref="E224:E230"/>
    <mergeCell ref="F224: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4"/>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46 I49:J49 I55:J55 I58:J58 I61:J61 I64:J64 I67:J67 I70:J70 I73:J73 I76:J76 I79:J79 I82:J82 I221:J221 I224:J228 I231:J231 I234:J234 I237:J237 I240:J240 I243:J243 I246:J246 I252:J252 I255:J255 I258:J258 I261:J261 I264:J264 I267:J267 I270:J270 I273:J273 I276:J276 I8:J8 I85:J85 I152:J152 I94:J98 I101:J101 I104:J104 I107:J107 I110:J110 I113:J113 I116:J116 I122:J122 I125:J125 I128:J128 I131:J131 I134:J134 I137:J137 I140:J140 I143:J143 I146:J146 I149:J149 I156:J156 I91:J91 I159:J163 I166:J166 I169:J169 I172:J172 I175:J175 I178:J178 I181:J181 I187:J187 I190:J190 I193:J193 I196:J196 I199:J199 I205:J205 I208:J208 I211:J211 I214:J214 I217:J217 I202:J202 I279:J279 I282:J282 I286:J286 I289:J293 I296: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K228 K231 K234 K237 K240 K243 K246 K252 K255 K258 K261 K264 K267 K270 K273 K276 K279 K10 K91 K149 K146 K143 K140 K137 K134 K131 K128 K125 K122 K116 K113 K110 K107 K104 K101 K94:K98 K156 K152 K159:K163 K166 K169 K172 K175 K178 K181 K187 K190 K193 K196 K199 K205 K208 K211 K214 K217 K202 K282 K286 K289:K293 K296 K299 K302 K305 K308 K311 K317 K320 K323 K326 K329 K332 K335 K338 K341 K344 K347 K5 K119 K184 K249 K314">
      <formula1>-9.99999999999999E+23</formula1>
      <formula2>9.99999999999999E+23</formula2>
    </dataValidation>
  </dataValidations>
  <hyperlinks>
    <hyperlink ref="L89" r:id="rId2" xr:uid="{24B6C8BE-C976-AE72-7433-0.9310FC0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B8C3C-26CB-6C64-8807-0.975E7BC9}"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450</v>
      </c>
      <c r="D2" s="1679"/>
      <c r="E2" s="1688"/>
      <c r="F2" s="263"/>
      <c r="G2" s="1167"/>
      <c r="H2" s="380"/>
      <c r="I2" s="1630"/>
      <c r="J2" s="1630"/>
      <c r="R2" s="1637">
        <v>0</v>
      </c>
    </row>
    <row customHeight="1" ht="14.25" hidden="1">
      <c r="R3" s="380">
        <v>0</v>
      </c>
    </row>
    <row customHeight="1" ht="6">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ТМУП "ТТС"</v>
      </c>
      <c r="E6" s="2464"/>
      <c r="F6" s="2464"/>
      <c r="G6" s="2465"/>
      <c r="H6" s="272"/>
      <c r="J6" s="1630"/>
      <c r="K6" s="1630"/>
      <c r="R6" s="1637">
        <v>17</v>
      </c>
    </row>
    <row customHeight="1" ht="15">
      <c r="C7" s="382"/>
      <c r="D7" s="369"/>
      <c r="E7" s="395"/>
      <c r="F7" s="395"/>
      <c r="G7" s="758"/>
      <c r="H7" s="199"/>
      <c r="R7" s="380">
        <v>14</v>
      </c>
    </row>
    <row customHeight="1" ht="15">
      <c r="C8" s="382"/>
      <c r="D8" s="2215" t="s">
        <v>305</v>
      </c>
      <c r="E8" s="2215"/>
      <c r="F8" s="2215"/>
      <c r="G8" s="2215"/>
      <c r="H8" s="2395" t="s">
        <v>306</v>
      </c>
      <c r="R8" s="380">
        <v>14</v>
      </c>
    </row>
    <row customHeight="1" ht="24">
      <c r="C9" s="382"/>
      <c r="D9" s="392" t="s">
        <v>89</v>
      </c>
      <c r="E9" s="114" t="s">
        <v>307</v>
      </c>
      <c r="F9" s="114" t="s">
        <v>308</v>
      </c>
      <c r="G9" s="114" t="s">
        <v>395</v>
      </c>
      <c r="H9" s="2395"/>
      <c r="R9" s="380">
        <v>23</v>
      </c>
    </row>
    <row customHeight="1" ht="67.5">
      <c r="A10" s="349"/>
      <c r="C10" s="382"/>
      <c r="D10" s="153" t="s">
        <v>110</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5" t="s">
        <v>1170</v>
      </c>
      <c r="G10" s="2874" t="s">
        <v>1171</v>
      </c>
      <c r="H10" s="2175" t="s">
        <v>1172</v>
      </c>
      <c r="R10" s="380">
        <v>14</v>
      </c>
    </row>
    <row customHeight="1" ht="67.5">
      <c r="A11" s="349"/>
      <c r="C11" s="382"/>
      <c r="D11" s="153" t="s">
        <v>111</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t="s">
        <v>1173</v>
      </c>
      <c r="G11" s="219" t="s">
        <v>1174</v>
      </c>
      <c r="H11" s="2176"/>
      <c r="R11" s="380">
        <v>14</v>
      </c>
    </row>
    <row customHeight="1" ht="45.75">
      <c r="A12" s="108"/>
      <c r="C12" s="393"/>
      <c r="D12" s="153" t="s">
        <v>91</v>
      </c>
      <c r="E12" s="394" t="str">
        <f>"Сведения о планировании закупочных процедур"&amp;IF(TEMPLATE_SPHERE="TKO"," &lt;1&gt;","")</f>
        <v>Сведения о планировании закупочных процедур</v>
      </c>
      <c r="F12" s="263" t="s">
        <v>1173</v>
      </c>
      <c r="G12" s="219" t="s">
        <v>1174</v>
      </c>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45.75">
      <c r="A13" s="108"/>
      <c r="C13" s="393"/>
      <c r="D13" s="153" t="s">
        <v>92</v>
      </c>
      <c r="E13" s="394" t="str">
        <f>"Сведения о результатах проведения закупочных процедур"&amp;IF(TEMPLATE_SPHERE="TKO"," &lt;1&gt;","")</f>
        <v>Сведения о результатах проведения закупочных процедур</v>
      </c>
      <c r="F13" s="263" t="s">
        <v>1173</v>
      </c>
      <c r="G13" s="219" t="s">
        <v>1174</v>
      </c>
      <c r="H13" s="2176"/>
      <c r="I13" s="356"/>
      <c r="K13" s="380"/>
      <c r="R13" s="380">
        <v>14</v>
      </c>
    </row>
    <row customHeight="1" ht="15">
      <c r="A14" s="349"/>
      <c r="C14" s="382"/>
      <c r="D14" s="353"/>
      <c r="E14" s="401" t="s">
        <v>327</v>
      </c>
      <c r="F14" s="355"/>
      <c r="G14" s="207"/>
      <c r="H14" s="2177"/>
      <c r="R14" s="380">
        <v>14</v>
      </c>
    </row>
    <row s="1641" customFormat="1" customHeight="1" ht="15">
      <c r="A15" s="349"/>
      <c r="B15" s="1166"/>
      <c r="C15" s="382"/>
      <c r="D15" s="402"/>
      <c r="E15" s="1683"/>
      <c r="F15" s="1684"/>
      <c r="G15" s="1685"/>
      <c r="H15" s="1686"/>
      <c r="J15" s="1630"/>
      <c r="K15" s="1630"/>
      <c r="R15" s="1637">
        <v>14</v>
      </c>
    </row>
    <row customHeight="1" ht="15">
      <c r="D16" s="1687"/>
      <c r="E16" s="2391"/>
      <c r="F16" s="2391"/>
      <c r="G16" s="2391"/>
      <c r="H16" s="2391"/>
      <c r="R16" s="380">
        <v>14</v>
      </c>
    </row>
    <row customHeight="1" ht="22.5" hidden="1">
      <c r="A17" s="370" t="s">
        <v>83</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0F3272B9-0E86-0608-5BB6-0.0CF8308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21FF9-A0EA-FB91-D638-0.C2C785EB}"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3.42187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7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5">
      <c r="A6" s="591"/>
      <c r="B6" s="591"/>
      <c r="C6" s="591"/>
      <c r="D6" s="2169" t="str">
        <f>IF(org=0,"Не определено",org)</f>
        <v>ТМУП "ТТС"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25">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0.7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89</v>
      </c>
      <c r="E9" s="2107" t="s">
        <v>123</v>
      </c>
      <c r="F9" s="2109"/>
      <c r="G9" s="2133" t="s">
        <v>106</v>
      </c>
      <c r="H9" s="2133" t="s">
        <v>89</v>
      </c>
      <c r="I9" s="2133"/>
      <c r="J9" s="2133" t="s">
        <v>124</v>
      </c>
      <c r="K9" s="2161" t="s">
        <v>125</v>
      </c>
      <c r="L9" s="2161"/>
      <c r="M9" s="2161"/>
      <c r="N9" s="2161"/>
      <c r="O9" s="2161" t="s">
        <v>126</v>
      </c>
      <c r="P9" s="2161"/>
      <c r="Q9" s="2161"/>
      <c r="R9" s="2161"/>
      <c r="S9" s="2161" t="s">
        <v>127</v>
      </c>
      <c r="T9" s="2161"/>
      <c r="U9" s="2161"/>
      <c r="V9" s="2161"/>
      <c r="W9" s="2133" t="s">
        <v>128</v>
      </c>
      <c r="AR9" s="110">
        <v>27</v>
      </c>
    </row>
    <row customHeight="1" ht="31.5">
      <c r="D10" s="2133"/>
      <c r="E10" s="1290" t="s">
        <v>90</v>
      </c>
      <c r="F10" s="1290" t="s">
        <v>129</v>
      </c>
      <c r="G10" s="2133"/>
      <c r="H10" s="2133"/>
      <c r="I10" s="2133"/>
      <c r="J10" s="2133"/>
      <c r="K10" s="116" t="s">
        <v>109</v>
      </c>
      <c r="L10" s="2133" t="s">
        <v>89</v>
      </c>
      <c r="M10" s="2133"/>
      <c r="N10" s="116" t="s">
        <v>130</v>
      </c>
      <c r="O10" s="116" t="s">
        <v>109</v>
      </c>
      <c r="P10" s="2133" t="s">
        <v>89</v>
      </c>
      <c r="Q10" s="2133"/>
      <c r="R10" s="116" t="s">
        <v>130</v>
      </c>
      <c r="S10" s="289" t="s">
        <v>109</v>
      </c>
      <c r="T10" s="2133" t="s">
        <v>89</v>
      </c>
      <c r="U10" s="2133"/>
      <c r="V10" s="289" t="s">
        <v>90</v>
      </c>
      <c r="W10" s="2133"/>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hidden="1">
      <c r="D11" s="1255" t="s">
        <v>110</v>
      </c>
      <c r="E11" s="1255" t="s">
        <v>111</v>
      </c>
      <c r="F11" s="1255"/>
      <c r="G11" s="1255" t="s">
        <v>91</v>
      </c>
      <c r="H11" s="2162" t="s">
        <v>112</v>
      </c>
      <c r="I11" s="2162"/>
      <c r="J11" s="1255" t="s">
        <v>93</v>
      </c>
      <c r="K11" s="1255" t="s">
        <v>94</v>
      </c>
      <c r="L11" s="2162" t="s">
        <v>113</v>
      </c>
      <c r="M11" s="2162"/>
      <c r="N11" s="1255" t="s">
        <v>149</v>
      </c>
      <c r="O11" s="1255" t="s">
        <v>150</v>
      </c>
      <c r="P11" s="2162" t="s">
        <v>151</v>
      </c>
      <c r="Q11" s="2162"/>
      <c r="R11" s="1255" t="s">
        <v>152</v>
      </c>
      <c r="S11" s="1255" t="s">
        <v>151</v>
      </c>
      <c r="T11" s="2162" t="s">
        <v>152</v>
      </c>
      <c r="U11" s="2162"/>
      <c r="V11" s="1255" t="s">
        <v>153</v>
      </c>
      <c r="W11" s="1255" t="s">
        <v>154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c r="A13" s="327"/>
      <c r="C13" s="215"/>
      <c r="D13" s="2141">
        <v>1</v>
      </c>
      <c r="E13" s="2149" t="s">
        <v>155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156</v>
      </c>
      <c r="AD13" s="1273" t="s">
        <v>157</v>
      </c>
      <c r="AE13" s="1273" t="s">
        <v>158</v>
      </c>
      <c r="AF13" s="1273" t="s">
        <v>159</v>
      </c>
      <c r="AG13" s="1273" t="s">
        <v>160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c r="A18" s="327"/>
      <c r="C18" s="215"/>
      <c r="D18" s="2141">
        <v>2</v>
      </c>
      <c r="E18" s="2170" t="s">
        <v>161</v>
      </c>
      <c r="F18" s="2151" t="s">
        <v>67</v>
      </c>
      <c r="G18" s="2635" t="str">
        <f>INDEX(VD_NAME_LIST,MATCH("4190064",VD_ID_LIST,0))</f>
        <v>Производство тепловой энергии. Некомбинированная выработка</v>
      </c>
      <c r="H18" s="2559"/>
      <c r="I18" s="2559">
        <v>1</v>
      </c>
      <c r="J18" s="2507" t="s">
        <v>162</v>
      </c>
      <c r="K18" s="2191" t="s">
        <v>19</v>
      </c>
      <c r="L18" s="2114"/>
      <c r="M18" s="2114" t="s">
        <v>110</v>
      </c>
      <c r="N18" s="444" t="s">
        <v>28</v>
      </c>
      <c r="O18" s="2191" t="s">
        <v>19</v>
      </c>
      <c r="P18" s="2114"/>
      <c r="Q18" s="2114" t="s">
        <v>110</v>
      </c>
      <c r="R18" s="2636" t="s">
        <v>28</v>
      </c>
      <c r="S18" s="2113" t="s">
        <v>19</v>
      </c>
      <c r="T18" s="2114"/>
      <c r="U18" s="2114" t="s">
        <v>110</v>
      </c>
      <c r="V18" s="2636" t="s">
        <v>28</v>
      </c>
      <c r="W18" s="2507"/>
      <c r="X18" s="1273"/>
      <c r="Y18" s="1273"/>
      <c r="Z18" s="1273"/>
      <c r="AA18" s="1273"/>
      <c r="AB18" s="1273" t="s">
        <v>163</v>
      </c>
      <c r="AC18" s="1273" t="s">
        <v>164</v>
      </c>
      <c r="AD18" s="1273" t="s">
        <v>165</v>
      </c>
      <c r="AE18" s="1273" t="s">
        <v>166</v>
      </c>
      <c r="AF18" s="1273" t="s">
        <v>167</v>
      </c>
      <c r="AG18" s="1273" t="s">
        <v>168</v>
      </c>
      <c r="AH18" s="127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3" t="str">
        <f>IF($G$18=0,"",$G$18)</f>
        <v>Производство тепловой энергии. Некомбинированная выработка</v>
      </c>
      <c r="AJ18" s="1273" t="str">
        <f>IF($J$18=0,"",$J$18)</f>
        <v>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AK18" s="1273" t="str">
        <f>IF($K$18="нет","без дифференциации",IF($N$18=0,"",$N$18))</f>
        <v>без дифференциации</v>
      </c>
      <c r="AL18" s="1273" t="str">
        <f>IF($O$18="нет","без дифференциации",IF($R$18=0,"",$R$18))</f>
        <v>без дифференциации</v>
      </c>
      <c r="AM18" s="1273" t="str">
        <f>IF($S$18="нет","без дифференциации",IF($V$18=0,"",$V$18))</f>
        <v>без дифференциации</v>
      </c>
      <c r="AN18" s="1778">
        <f>$I$18</f>
        <v>1</v>
      </c>
      <c r="AO18" s="1273" t="str">
        <f>$I$18&amp;"."&amp;$M$18</f>
        <v>1.1</v>
      </c>
      <c r="AP18" s="1265" t="str">
        <f>$I$18&amp;"."&amp;$M$18&amp;"."&amp;$Q$18</f>
        <v>1.1.1</v>
      </c>
      <c r="AQ18" s="1265" t="str">
        <f>$I$18&amp;"."&amp;$M$18&amp;"."&amp;$Q$18&amp;"."&amp;$U$18</f>
        <v>1.1.1.1</v>
      </c>
      <c r="AR18" s="1289">
        <v>0</v>
      </c>
    </row>
    <row s="1859" customFormat="1" customHeight="1" ht="17.25">
      <c r="A19" s="327"/>
      <c r="C19" s="326"/>
      <c r="D19" s="2141"/>
      <c r="E19" s="2170"/>
      <c r="F19" s="2152"/>
      <c r="G19" s="2635"/>
      <c r="H19" s="2559"/>
      <c r="I19" s="2559"/>
      <c r="J19" s="2507"/>
      <c r="K19" s="2192"/>
      <c r="L19" s="2114"/>
      <c r="M19" s="2114"/>
      <c r="N19" s="444" t="s">
        <v>28</v>
      </c>
      <c r="O19" s="2192"/>
      <c r="P19" s="2114"/>
      <c r="Q19" s="2114"/>
      <c r="R19" s="2636" t="s">
        <v>28</v>
      </c>
      <c r="S19" s="2113"/>
      <c r="T19" s="2637"/>
      <c r="U19" s="2638"/>
      <c r="V19" s="2639" t="s">
        <v>169</v>
      </c>
      <c r="W19" s="2640"/>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c r="A20" s="327"/>
      <c r="C20" s="326"/>
      <c r="D20" s="2142"/>
      <c r="E20" s="2171"/>
      <c r="F20" s="2152"/>
      <c r="G20" s="2641"/>
      <c r="H20" s="2509"/>
      <c r="I20" s="2509"/>
      <c r="J20" s="2539"/>
      <c r="K20" s="2192"/>
      <c r="L20" s="2509"/>
      <c r="M20" s="2509"/>
      <c r="N20" s="2636" t="s">
        <v>28</v>
      </c>
      <c r="O20" s="2118"/>
      <c r="P20" s="2642"/>
      <c r="Q20" s="2643"/>
      <c r="R20" s="2644" t="s">
        <v>170</v>
      </c>
      <c r="S20" s="2645"/>
      <c r="T20" s="2646"/>
      <c r="U20" s="2647"/>
      <c r="V20" s="2648"/>
      <c r="W20" s="2649"/>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c r="A21" s="327"/>
      <c r="C21" s="326"/>
      <c r="D21" s="2142"/>
      <c r="E21" s="2171"/>
      <c r="F21" s="2152"/>
      <c r="G21" s="2641"/>
      <c r="H21" s="2509"/>
      <c r="I21" s="2509"/>
      <c r="J21" s="2539"/>
      <c r="K21" s="2118"/>
      <c r="L21" s="2650"/>
      <c r="M21" s="2651"/>
      <c r="N21" s="2652" t="s">
        <v>171</v>
      </c>
      <c r="O21" s="2653"/>
      <c r="P21" s="2654"/>
      <c r="Q21" s="2655"/>
      <c r="R21" s="2656"/>
      <c r="S21" s="2657"/>
      <c r="T21" s="2658"/>
      <c r="U21" s="2659"/>
      <c r="V21" s="2660"/>
      <c r="W21" s="2661"/>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c r="A22" s="327"/>
      <c r="C22" s="326"/>
      <c r="D22" s="2142"/>
      <c r="E22" s="2171"/>
      <c r="F22" s="2153"/>
      <c r="G22" s="2641"/>
      <c r="H22" s="2662"/>
      <c r="I22" s="2663"/>
      <c r="J22" s="2664" t="s">
        <v>172</v>
      </c>
      <c r="K22" s="2665"/>
      <c r="L22" s="2666"/>
      <c r="M22" s="2667"/>
      <c r="N22" s="2668"/>
      <c r="O22" s="2669"/>
      <c r="P22" s="2670"/>
      <c r="Q22" s="2671"/>
      <c r="R22" s="2672"/>
      <c r="S22" s="2673"/>
      <c r="T22" s="2674"/>
      <c r="U22" s="2675"/>
      <c r="V22" s="2676"/>
      <c r="W22" s="2677"/>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161</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t="s">
        <v>28</v>
      </c>
      <c r="AA23" s="1273" t="s">
        <v>28</v>
      </c>
      <c r="AB23" s="1273" t="s">
        <v>28</v>
      </c>
      <c r="AC23" s="1273" t="s">
        <v>28</v>
      </c>
      <c r="AD23" s="1273" t="s">
        <v>28</v>
      </c>
      <c r="AE23" s="1273" t="s">
        <v>28</v>
      </c>
      <c r="AF23" s="1273" t="s">
        <v>28</v>
      </c>
      <c r="AG23" s="1273" t="s">
        <v>28</v>
      </c>
      <c r="AH23" s="1273" t="s">
        <v>28</v>
      </c>
      <c r="AI23" s="1273" t="s">
        <v>28</v>
      </c>
      <c r="AJ23" s="1273" t="s">
        <v>28</v>
      </c>
      <c r="AK23" s="1273" t="s">
        <v>28</v>
      </c>
      <c r="AL23" s="1273" t="s">
        <v>28</v>
      </c>
      <c r="AM23" s="1273" t="s">
        <v>28</v>
      </c>
      <c r="AN23" s="1778" t="s">
        <v>28</v>
      </c>
      <c r="AO23" s="1273" t="s">
        <v>28</v>
      </c>
      <c r="AP23" s="1272" t="s">
        <v>28</v>
      </c>
      <c r="AQ23" s="1272" t="s">
        <v>28</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c r="A28" s="327"/>
      <c r="C28" s="215"/>
      <c r="D28" s="2141">
        <v>3</v>
      </c>
      <c r="E28" s="2149" t="s">
        <v>173</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174</v>
      </c>
      <c r="AD28" s="1273" t="s">
        <v>175</v>
      </c>
      <c r="AE28" s="1273" t="s">
        <v>176</v>
      </c>
      <c r="AF28" s="1273" t="s">
        <v>177</v>
      </c>
      <c r="AG28" s="1273" t="s">
        <v>178</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c r="A33" s="327"/>
      <c r="C33" s="215"/>
      <c r="D33" s="2141">
        <v>4</v>
      </c>
      <c r="E33" s="2149" t="s">
        <v>179</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180</v>
      </c>
      <c r="AD33" s="1273" t="s">
        <v>181</v>
      </c>
      <c r="AE33" s="1273" t="s">
        <v>182</v>
      </c>
      <c r="AF33" s="1273" t="s">
        <v>183</v>
      </c>
      <c r="AG33" s="1273" t="s">
        <v>184</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c r="A38" s="327"/>
      <c r="C38" s="215"/>
      <c r="D38" s="2141">
        <v>5</v>
      </c>
      <c r="E38" s="2149" t="s">
        <v>185</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186</v>
      </c>
      <c r="AD38" s="1273" t="s">
        <v>187</v>
      </c>
      <c r="AE38" s="1273" t="s">
        <v>188</v>
      </c>
      <c r="AF38" s="1273" t="s">
        <v>189</v>
      </c>
      <c r="AG38" s="1273" t="s">
        <v>190</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c r="A43" s="327"/>
      <c r="C43" s="215"/>
      <c r="D43" s="2141">
        <v>6</v>
      </c>
      <c r="E43" s="2149" t="s">
        <v>191</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192</v>
      </c>
      <c r="AD43" s="1273" t="s">
        <v>193</v>
      </c>
      <c r="AE43" s="1273" t="s">
        <v>194</v>
      </c>
      <c r="AF43" s="1273" t="s">
        <v>195</v>
      </c>
      <c r="AG43" s="1273" t="s">
        <v>196</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c r="A48" s="327"/>
      <c r="C48" s="215"/>
      <c r="D48" s="2172">
        <v>7</v>
      </c>
      <c r="E48" s="2175" t="s">
        <v>197</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198</v>
      </c>
      <c r="AD48" s="1273" t="s">
        <v>199</v>
      </c>
      <c r="AE48" s="1273" t="s">
        <v>200</v>
      </c>
      <c r="AF48" s="1273" t="s">
        <v>201</v>
      </c>
      <c r="AG48" s="1273" t="s">
        <v>202</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c r="A53" s="327"/>
      <c r="C53" s="215"/>
      <c r="D53" s="2141">
        <v>8</v>
      </c>
      <c r="E53" s="2149" t="s">
        <v>203</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204</v>
      </c>
      <c r="AD53" s="1273" t="s">
        <v>205</v>
      </c>
      <c r="AE53" s="1273" t="s">
        <v>206</v>
      </c>
      <c r="AF53" s="1273" t="s">
        <v>207</v>
      </c>
      <c r="AG53" s="1273" t="s">
        <v>208</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c r="A58" s="327"/>
      <c r="C58" s="215"/>
      <c r="D58" s="2141">
        <v>9</v>
      </c>
      <c r="E58" s="2149" t="s">
        <v>209</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210</v>
      </c>
      <c r="AD58" s="1273" t="s">
        <v>211</v>
      </c>
      <c r="AE58" s="1273" t="s">
        <v>212</v>
      </c>
      <c r="AF58" s="1273" t="s">
        <v>213</v>
      </c>
      <c r="AG58" s="1273" t="s">
        <v>214</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215</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216</v>
      </c>
      <c r="AD63" s="1273" t="s">
        <v>217</v>
      </c>
      <c r="AE63" s="1273" t="s">
        <v>218</v>
      </c>
      <c r="AF63" s="1273" t="s">
        <v>219</v>
      </c>
      <c r="AG63" s="1273" t="s">
        <v>220</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80" t="s">
        <v>221</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c r="E70" s="2178" t="s">
        <v>222</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c r="E71" s="2178" t="s">
        <v>223</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c r="E72" s="2178" t="s">
        <v>224</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c r="E73" s="2178" t="s">
        <v>225</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80" t="s">
        <v>226</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c r="E76" s="2178" t="s">
        <v>227</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c r="E77" s="2178" t="s">
        <v>228</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229</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230</v>
      </c>
      <c r="AD79" s="1273" t="s">
        <v>231</v>
      </c>
      <c r="AE79" s="1273" t="s">
        <v>232</v>
      </c>
      <c r="AF79" s="1273" t="s">
        <v>233</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234</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235</v>
      </c>
      <c r="AD84" s="1273" t="s">
        <v>236</v>
      </c>
      <c r="AE84" s="1273" t="s">
        <v>237</v>
      </c>
      <c r="AF84" s="1273" t="s">
        <v>238</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239</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240</v>
      </c>
      <c r="AD89" s="1273" t="s">
        <v>241</v>
      </c>
      <c r="AE89" s="1273" t="s">
        <v>242</v>
      </c>
      <c r="AF89" s="1273" t="s">
        <v>243</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244</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245</v>
      </c>
      <c r="AD94" s="1273" t="s">
        <v>246</v>
      </c>
      <c r="AE94" s="1273" t="s">
        <v>247</v>
      </c>
      <c r="AF94" s="1273" t="s">
        <v>248</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249</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250</v>
      </c>
      <c r="AD99" s="1273" t="s">
        <v>251</v>
      </c>
      <c r="AE99" s="1273" t="s">
        <v>252</v>
      </c>
      <c r="AF99" s="1273" t="s">
        <v>253</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254</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255</v>
      </c>
      <c r="AD105" s="1273" t="s">
        <v>256</v>
      </c>
      <c r="AE105" s="1273" t="s">
        <v>257</v>
      </c>
      <c r="AF105" s="1273" t="s">
        <v>258</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259</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260</v>
      </c>
      <c r="AD110" s="1273" t="s">
        <v>261</v>
      </c>
      <c r="AE110" s="1273" t="s">
        <v>262</v>
      </c>
      <c r="AF110" s="1273" t="s">
        <v>263</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264</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265</v>
      </c>
      <c r="AD115" s="1273" t="s">
        <v>266</v>
      </c>
      <c r="AE115" s="1273" t="s">
        <v>267</v>
      </c>
      <c r="AF115" s="1273" t="s">
        <v>268</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269</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270</v>
      </c>
      <c r="AD121" s="1273" t="s">
        <v>271</v>
      </c>
      <c r="AE121" s="1273" t="s">
        <v>272</v>
      </c>
      <c r="AF121" s="1273" t="s">
        <v>273</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274</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275</v>
      </c>
      <c r="AD126" s="1273" t="s">
        <v>276</v>
      </c>
      <c r="AE126" s="1273" t="s">
        <v>277</v>
      </c>
      <c r="AF126" s="1273" t="s">
        <v>278</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279</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280</v>
      </c>
      <c r="AD131" s="1273" t="s">
        <v>281</v>
      </c>
      <c r="AE131" s="1273" t="s">
        <v>282</v>
      </c>
      <c r="AF131" s="1273" t="s">
        <v>283</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25">
      <c r="AR136" s="110">
        <v>11</v>
      </c>
    </row>
    <row customHeight="1" ht="11.25">
      <c r="AR137" s="110">
        <v>11</v>
      </c>
    </row>
    <row customHeight="1" ht="11.25">
      <c r="AR138" s="110">
        <v>11</v>
      </c>
    </row>
    <row customHeight="1" ht="11.25">
      <c r="E139" s="1356"/>
      <c r="AR139" s="110">
        <v>11</v>
      </c>
    </row>
    <row customHeight="1" ht="11.25">
      <c r="E140" s="1356"/>
      <c r="AR140" s="110">
        <v>11</v>
      </c>
    </row>
    <row customHeight="1" ht="11.25">
      <c r="E141" s="1356"/>
      <c r="AR141" s="110">
        <v>11</v>
      </c>
    </row>
    <row customHeight="1" ht="11.25">
      <c r="E142" s="1356"/>
      <c r="AR142" s="110">
        <v>11</v>
      </c>
    </row>
    <row customHeight="1" ht="11.25">
      <c r="E143" s="1356"/>
      <c r="AR143" s="110">
        <v>11</v>
      </c>
    </row>
    <row customHeight="1" ht="11.25">
      <c r="E144" s="1356"/>
      <c r="AR144" s="110">
        <v>11</v>
      </c>
    </row>
    <row customHeight="1" ht="11.25">
      <c r="E145" s="1356"/>
      <c r="AR145" s="110">
        <v>11</v>
      </c>
    </row>
    <row customHeight="1" ht="11.25" hidden="1">
      <c r="A146" s="159" t="s">
        <v>83</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C2C7D-8229-46AA-A049-0.DB9972E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1175</v>
      </c>
      <c r="E5" s="2243"/>
      <c r="F5" s="2243"/>
      <c r="G5" s="2243"/>
      <c r="H5" s="2243"/>
      <c r="I5" s="2243"/>
      <c r="J5" s="2243"/>
      <c r="V5" s="511">
        <v>63</v>
      </c>
    </row>
    <row customHeight="1" ht="15.75">
      <c r="C6" s="182"/>
      <c r="D6" s="2182" t="str">
        <f>IF(org=0,"Не определено",org)</f>
        <v>ТМУП "ТТС"</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0.75">
      <c r="A8" s="765"/>
      <c r="C8" s="182"/>
      <c r="D8" s="515"/>
      <c r="E8" s="515"/>
      <c r="F8" s="515"/>
      <c r="G8" s="543"/>
      <c r="H8" s="758"/>
      <c r="I8" s="543" t="s">
        <v>118</v>
      </c>
      <c r="J8" s="758"/>
      <c r="K8" s="423"/>
      <c r="U8" s="681"/>
      <c r="V8" s="764">
        <v>1</v>
      </c>
    </row>
    <row customHeight="1" ht="15.75">
      <c r="C9" s="182"/>
      <c r="D9" s="717"/>
      <c r="E9" s="2373" t="s">
        <v>106</v>
      </c>
      <c r="F9" s="2374"/>
      <c r="G9" s="2401" t="str">
        <f>IF(G8="","",INDEX(DIFFERENTIATION_UNMERGE_VD,MATCH(G8,DIFFERENTIATION_ID_DIFF,0)))</f>
        <v/>
      </c>
      <c r="H9" s="2402"/>
      <c r="I9" s="2401">
        <f>IF(I8="","",INDEX(DIFFERENTIATION_UNMERGE_VD,MATCH(I8,DIFFERENTIATION_ID_DIFF,0)))</f>
        <v>0</v>
      </c>
      <c r="J9" s="2402"/>
      <c r="K9" s="2181" t="s">
        <v>306</v>
      </c>
      <c r="V9" s="511">
        <v>15</v>
      </c>
    </row>
    <row s="1641" customFormat="1" customHeight="1" ht="15.75">
      <c r="A10" s="765"/>
      <c r="C10" s="182"/>
      <c r="D10" s="717"/>
      <c r="E10" s="2373" t="s">
        <v>569</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570</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305</v>
      </c>
      <c r="E12" s="2376"/>
      <c r="F12" s="2376"/>
      <c r="G12" s="893"/>
      <c r="H12" s="893"/>
      <c r="I12" s="893"/>
      <c r="J12" s="893"/>
      <c r="K12" s="2205"/>
      <c r="U12" s="681"/>
      <c r="V12" s="764">
        <v>15</v>
      </c>
    </row>
    <row customHeight="1" ht="36">
      <c r="C13" s="182"/>
      <c r="D13" s="811" t="s">
        <v>89</v>
      </c>
      <c r="E13" s="813" t="s">
        <v>307</v>
      </c>
      <c r="F13" s="813" t="s">
        <v>571</v>
      </c>
      <c r="G13" s="814" t="s">
        <v>308</v>
      </c>
      <c r="H13" s="813" t="s">
        <v>395</v>
      </c>
      <c r="I13" s="814" t="s">
        <v>308</v>
      </c>
      <c r="J13" s="813" t="s">
        <v>395</v>
      </c>
      <c r="K13" s="2238"/>
      <c r="V13" s="511">
        <v>34</v>
      </c>
    </row>
    <row customHeight="1" ht="15" hidden="1">
      <c r="C14" s="182"/>
      <c r="D14" s="599" t="s">
        <v>110</v>
      </c>
      <c r="E14" s="599" t="s">
        <v>111</v>
      </c>
      <c r="F14" s="599" t="s">
        <v>91</v>
      </c>
      <c r="G14" s="665" t="str">
        <f>G1&amp;".1"</f>
        <v>4.1</v>
      </c>
      <c r="H14" s="665"/>
      <c r="I14" s="665" t="str">
        <f>I1&amp;".1"</f>
        <v>4.1</v>
      </c>
      <c r="J14" s="665"/>
      <c r="K14" s="295"/>
      <c r="V14" s="511">
        <v>0</v>
      </c>
    </row>
    <row customHeight="1" ht="22.5" hidden="1">
      <c r="A15" s="511"/>
      <c r="C15" s="532"/>
      <c r="D15" s="527">
        <v>1</v>
      </c>
      <c r="E15" s="683" t="s">
        <v>813</v>
      </c>
      <c r="F15" s="527" t="s">
        <v>814</v>
      </c>
      <c r="G15" s="684"/>
      <c r="H15" s="684"/>
      <c r="I15" s="684"/>
      <c r="J15" s="684"/>
      <c r="K15" s="295" t="s">
        <v>815</v>
      </c>
      <c r="V15" s="511">
        <v>0</v>
      </c>
    </row>
    <row customHeight="1" ht="22.5" hidden="1">
      <c r="A16" s="511"/>
      <c r="C16" s="532"/>
      <c r="D16" s="527">
        <v>2</v>
      </c>
      <c r="E16" s="285" t="s">
        <v>816</v>
      </c>
      <c r="F16" s="527" t="s">
        <v>817</v>
      </c>
      <c r="G16" s="684"/>
      <c r="H16" s="684"/>
      <c r="I16" s="684"/>
      <c r="J16" s="684"/>
      <c r="K16" s="295" t="s">
        <v>818</v>
      </c>
      <c r="V16" s="511">
        <v>0</v>
      </c>
    </row>
    <row customHeight="1" ht="123.75" hidden="1">
      <c r="A17" s="511"/>
      <c r="C17" s="532"/>
      <c r="D17" s="527">
        <v>3</v>
      </c>
      <c r="E17" s="285" t="s">
        <v>1176</v>
      </c>
      <c r="F17" s="527" t="s">
        <v>311</v>
      </c>
      <c r="G17" s="684"/>
      <c r="H17" s="684"/>
      <c r="I17" s="684"/>
      <c r="J17" s="684"/>
      <c r="K17" s="295" t="s">
        <v>1177</v>
      </c>
      <c r="V17" s="511">
        <v>0</v>
      </c>
    </row>
    <row customHeight="1" ht="48">
      <c r="A18" s="511"/>
      <c r="C18" s="532"/>
      <c r="D18" s="527">
        <v>3</v>
      </c>
      <c r="E18" s="285" t="s">
        <v>819</v>
      </c>
      <c r="F18" s="527" t="s">
        <v>311</v>
      </c>
      <c r="G18" s="815" t="s">
        <v>311</v>
      </c>
      <c r="H18" s="816" t="s">
        <v>311</v>
      </c>
      <c r="I18" s="527" t="s">
        <v>311</v>
      </c>
      <c r="J18" s="584" t="s">
        <v>311</v>
      </c>
      <c r="K18" s="295" t="s">
        <v>1178</v>
      </c>
      <c r="V18" s="511">
        <v>46</v>
      </c>
    </row>
    <row customHeight="1" ht="36">
      <c r="A19" s="511"/>
      <c r="C19" s="532"/>
      <c r="D19" s="545" t="s">
        <v>329</v>
      </c>
      <c r="E19" s="565" t="s">
        <v>821</v>
      </c>
      <c r="F19" s="527" t="s">
        <v>822</v>
      </c>
      <c r="G19" s="823"/>
      <c r="H19" s="112"/>
      <c r="I19" s="823"/>
      <c r="J19" s="824"/>
      <c r="K19" s="685"/>
      <c r="V19" s="511">
        <v>34</v>
      </c>
    </row>
    <row customHeight="1" ht="36">
      <c r="A20" s="511"/>
      <c r="C20" s="532"/>
      <c r="D20" s="1896" t="s">
        <v>337</v>
      </c>
      <c r="E20" s="565" t="s">
        <v>823</v>
      </c>
      <c r="F20" s="527" t="s">
        <v>824</v>
      </c>
      <c r="G20" s="823"/>
      <c r="H20" s="112"/>
      <c r="I20" s="823"/>
      <c r="J20" s="112"/>
      <c r="K20" s="685"/>
      <c r="V20" s="511">
        <v>34</v>
      </c>
    </row>
    <row customHeight="1" ht="48">
      <c r="A21" s="511"/>
      <c r="C21" s="532"/>
      <c r="D21" s="1896" t="s">
        <v>339</v>
      </c>
      <c r="E21" s="565" t="s">
        <v>825</v>
      </c>
      <c r="F21" s="527" t="s">
        <v>576</v>
      </c>
      <c r="G21" s="686"/>
      <c r="H21" s="112"/>
      <c r="I21" s="686"/>
      <c r="J21" s="112"/>
      <c r="K21" s="685"/>
      <c r="V21" s="511">
        <v>46</v>
      </c>
    </row>
    <row customHeight="1" ht="67.5" hidden="1">
      <c r="A22" s="511"/>
      <c r="C22" s="532"/>
      <c r="D22" s="527">
        <v>5</v>
      </c>
      <c r="E22" s="285" t="s">
        <v>1179</v>
      </c>
      <c r="F22" s="527" t="s">
        <v>563</v>
      </c>
      <c r="G22" s="687"/>
      <c r="H22" s="688"/>
      <c r="I22" s="687"/>
      <c r="J22" s="688"/>
      <c r="K22" s="295" t="s">
        <v>1180</v>
      </c>
      <c r="V22" s="511">
        <v>0</v>
      </c>
    </row>
    <row customHeight="1" ht="33.75" hidden="1">
      <c r="C23" s="457"/>
      <c r="D23" s="527">
        <v>6</v>
      </c>
      <c r="E23" s="285" t="s">
        <v>1181</v>
      </c>
      <c r="F23" s="527" t="s">
        <v>1182</v>
      </c>
      <c r="G23" s="687"/>
      <c r="H23" s="687"/>
      <c r="I23" s="687"/>
      <c r="J23" s="687"/>
      <c r="K23" s="295" t="s">
        <v>1183</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83</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0BFDDE-CCC3-48DD-2768-0.3B88CA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1184</v>
      </c>
      <c r="B1" s="1073" t="s">
        <v>1185</v>
      </c>
      <c r="C1" s="1073" t="s">
        <v>1186</v>
      </c>
      <c r="D1" s="1073" t="s">
        <v>1187</v>
      </c>
      <c r="E1" s="1073" t="s">
        <v>1188</v>
      </c>
      <c r="F1" s="1073" t="s">
        <v>1189</v>
      </c>
      <c r="G1" s="1073" t="s">
        <v>1190</v>
      </c>
      <c r="H1" s="1073" t="s">
        <v>1191</v>
      </c>
      <c r="I1" s="1073" t="s">
        <v>1192</v>
      </c>
      <c r="J1" s="1073" t="s">
        <v>1193</v>
      </c>
      <c r="K1" s="1073" t="s">
        <v>1194</v>
      </c>
      <c r="L1" s="1073" t="s">
        <v>1195</v>
      </c>
      <c r="M1" s="1073"/>
      <c r="N1" s="1073" t="s">
        <v>1196</v>
      </c>
      <c r="O1" s="1073" t="s">
        <v>1197</v>
      </c>
      <c r="P1" s="1073" t="s">
        <v>1198</v>
      </c>
      <c r="Q1" s="1073" t="s">
        <v>1199</v>
      </c>
      <c r="R1" s="1073" t="s">
        <v>1200</v>
      </c>
      <c r="S1" s="1073" t="s">
        <v>1201</v>
      </c>
      <c r="T1" s="1073" t="s">
        <v>1202</v>
      </c>
      <c r="U1" s="1073" t="s">
        <v>1203</v>
      </c>
      <c r="V1" s="1073"/>
      <c r="W1" s="803" t="s">
        <v>1204</v>
      </c>
      <c r="X1" s="1073" t="s">
        <v>1205</v>
      </c>
      <c r="Y1" s="1073" t="s">
        <v>1206</v>
      </c>
      <c r="Z1" s="1073"/>
      <c r="AA1" s="1073" t="s">
        <v>1207</v>
      </c>
      <c r="AB1" s="1073"/>
      <c r="AC1" s="1073" t="s">
        <v>1208</v>
      </c>
      <c r="AD1" s="1073"/>
      <c r="AF1" s="1073" t="s">
        <v>1209</v>
      </c>
      <c r="AH1" s="1073" t="s">
        <v>1210</v>
      </c>
      <c r="AI1" s="1073" t="s">
        <v>1211</v>
      </c>
      <c r="AK1" s="1073" t="s">
        <v>1212</v>
      </c>
      <c r="AM1" s="1073" t="s">
        <v>1213</v>
      </c>
      <c r="AP1" s="1073" t="s">
        <v>1214</v>
      </c>
      <c r="AQ1" s="1073" t="s">
        <v>1215</v>
      </c>
      <c r="AS1" s="1073" t="s">
        <v>1216</v>
      </c>
      <c r="AU1" s="1073" t="s">
        <v>1217</v>
      </c>
      <c r="AW1" s="1073" t="s">
        <v>1218</v>
      </c>
      <c r="AX1" s="1073" t="s">
        <v>1219</v>
      </c>
      <c r="AZ1" s="1158" t="s">
        <v>1220</v>
      </c>
      <c r="BB1" s="1073" t="s">
        <v>1221</v>
      </c>
      <c r="BC1" s="1073"/>
      <c r="BE1" s="1073" t="s">
        <v>1222</v>
      </c>
      <c r="BF1" s="1073" t="s">
        <v>1223</v>
      </c>
      <c r="BH1" s="1075" t="s">
        <v>812</v>
      </c>
      <c r="BI1" s="1076"/>
      <c r="BJ1" s="1077" t="s">
        <v>1224</v>
      </c>
      <c r="BK1" s="1076"/>
      <c r="BL1" s="1078" t="s">
        <v>911</v>
      </c>
      <c r="BM1" s="1076"/>
      <c r="BN1" s="1079" t="s">
        <v>1225</v>
      </c>
      <c r="BS1" s="1433"/>
    </row>
    <row customHeight="1" ht="11.25">
      <c r="A2" s="1080" t="s">
        <v>1226</v>
      </c>
      <c r="B2" s="1081">
        <v>2000</v>
      </c>
      <c r="C2" s="1081">
        <v>2022</v>
      </c>
      <c r="D2" s="1081" t="s">
        <v>67</v>
      </c>
      <c r="E2" s="1082" t="s">
        <v>1227</v>
      </c>
      <c r="F2" s="1082" t="s">
        <v>1228</v>
      </c>
      <c r="G2" s="1082" t="s">
        <v>1229</v>
      </c>
      <c r="H2" s="1083" t="s">
        <v>56</v>
      </c>
      <c r="I2" s="1082" t="s">
        <v>110</v>
      </c>
      <c r="J2" s="1082" t="s">
        <v>1230</v>
      </c>
      <c r="K2" s="1084" t="s">
        <v>1231</v>
      </c>
      <c r="L2" s="1085"/>
      <c r="M2" s="1084">
        <v>1</v>
      </c>
      <c r="N2" s="1168" t="s">
        <v>1232</v>
      </c>
      <c r="O2" s="1083" t="s">
        <v>454</v>
      </c>
      <c r="P2" s="1086" t="s">
        <v>1233</v>
      </c>
      <c r="Q2" s="1087" t="s">
        <v>452</v>
      </c>
      <c r="R2" s="149" t="s">
        <v>453</v>
      </c>
      <c r="S2" s="149" t="s">
        <v>1234</v>
      </c>
      <c r="T2" s="1088" t="s">
        <v>1235</v>
      </c>
      <c r="U2" s="1085" t="s">
        <v>1236</v>
      </c>
      <c r="V2" s="1089">
        <v>1</v>
      </c>
      <c r="W2" s="1090"/>
      <c r="X2" s="1090" t="s">
        <v>1237</v>
      </c>
      <c r="Y2" s="1081" t="s">
        <v>1238</v>
      </c>
      <c r="Z2" s="1091"/>
      <c r="AA2" s="1081" t="s">
        <v>1239</v>
      </c>
      <c r="AB2" s="1092" t="s">
        <v>1239</v>
      </c>
      <c r="AC2" s="1081" t="s">
        <v>1240</v>
      </c>
      <c r="AD2" s="1092" t="s">
        <v>1240</v>
      </c>
      <c r="AF2" s="1083" t="s">
        <v>1236</v>
      </c>
      <c r="AH2" s="1082" t="s">
        <v>1241</v>
      </c>
      <c r="AI2" s="1082" t="s">
        <v>1241</v>
      </c>
      <c r="AK2" s="1082" t="s">
        <v>1242</v>
      </c>
      <c r="AM2" s="1082" t="s">
        <v>1243</v>
      </c>
      <c r="AP2" s="1093" t="s">
        <v>1237</v>
      </c>
      <c r="AQ2" s="1094" t="s">
        <v>1237</v>
      </c>
      <c r="AS2" s="1081" t="s">
        <v>1244</v>
      </c>
      <c r="AU2" s="1126" t="s">
        <v>1245</v>
      </c>
      <c r="AW2" s="1126" t="s">
        <v>1246</v>
      </c>
      <c r="AX2" s="1126" t="s">
        <v>1246</v>
      </c>
      <c r="AZ2" s="1126" t="s">
        <v>54</v>
      </c>
      <c r="BB2" s="1126" t="s">
        <v>1247</v>
      </c>
      <c r="BC2" s="1126" t="s">
        <v>1248</v>
      </c>
      <c r="BE2" s="1126">
        <v>2000</v>
      </c>
      <c r="BF2" s="1126" t="s">
        <v>1249</v>
      </c>
    </row>
    <row customHeight="1" ht="11.25">
      <c r="A3" s="1080" t="s">
        <v>1250</v>
      </c>
      <c r="B3" s="1081">
        <v>2001</v>
      </c>
      <c r="C3" s="1081">
        <v>2023</v>
      </c>
      <c r="D3" s="1081" t="s">
        <v>19</v>
      </c>
      <c r="E3" s="1082" t="s">
        <v>1251</v>
      </c>
      <c r="F3" s="1082" t="s">
        <v>1252</v>
      </c>
      <c r="G3" s="1082" t="s">
        <v>1253</v>
      </c>
      <c r="H3" s="1083" t="s">
        <v>1254</v>
      </c>
      <c r="I3" s="1082" t="s">
        <v>111</v>
      </c>
      <c r="J3" s="1082" t="s">
        <v>561</v>
      </c>
      <c r="K3" s="1084" t="s">
        <v>1157</v>
      </c>
      <c r="L3" s="1085">
        <f>_xlfn.IFERROR(MATCH(K3,OFFER_METHOD,0),0)</f>
        <v>4</v>
      </c>
      <c r="M3" s="1084">
        <v>2</v>
      </c>
      <c r="N3" s="1168" t="s">
        <v>1255</v>
      </c>
      <c r="O3" s="1083" t="s">
        <v>1256</v>
      </c>
      <c r="P3" s="1086" t="s">
        <v>37</v>
      </c>
      <c r="Q3" s="1087" t="s">
        <v>1257</v>
      </c>
      <c r="R3" s="149" t="s">
        <v>1258</v>
      </c>
      <c r="S3" s="149" t="s">
        <v>1259</v>
      </c>
      <c r="T3" s="1088" t="s">
        <v>1260</v>
      </c>
      <c r="U3" s="1085" t="s">
        <v>1261</v>
      </c>
      <c r="V3" s="1089">
        <v>2</v>
      </c>
      <c r="W3" s="1090"/>
      <c r="X3" s="1090" t="s">
        <v>1262</v>
      </c>
      <c r="Y3" s="1081" t="s">
        <v>1238</v>
      </c>
      <c r="Z3" s="1091"/>
      <c r="AA3" s="1081" t="s">
        <v>1263</v>
      </c>
      <c r="AB3" s="1092" t="s">
        <v>1263</v>
      </c>
      <c r="AC3" s="1081" t="s">
        <v>1264</v>
      </c>
      <c r="AD3" s="1092" t="s">
        <v>1264</v>
      </c>
      <c r="AF3" s="1083" t="s">
        <v>1261</v>
      </c>
      <c r="AH3" s="1082" t="s">
        <v>1265</v>
      </c>
      <c r="AI3" s="1082" t="s">
        <v>1266</v>
      </c>
      <c r="AK3" s="1082" t="s">
        <v>1267</v>
      </c>
      <c r="AM3" s="1082" t="s">
        <v>1268</v>
      </c>
      <c r="AP3" s="1093" t="s">
        <v>1269</v>
      </c>
      <c r="AQ3" s="1094" t="s">
        <v>1269</v>
      </c>
      <c r="AS3" s="1081" t="s">
        <v>1270</v>
      </c>
      <c r="AU3" s="1126" t="s">
        <v>1271</v>
      </c>
      <c r="AW3" s="1126" t="s">
        <v>1272</v>
      </c>
      <c r="AX3" s="1126" t="s">
        <v>1272</v>
      </c>
      <c r="AZ3" s="1126" t="s">
        <v>1273</v>
      </c>
      <c r="BB3" s="1126" t="s">
        <v>1274</v>
      </c>
      <c r="BC3" s="1126" t="s">
        <v>1248</v>
      </c>
      <c r="BE3" s="1126">
        <v>2001</v>
      </c>
      <c r="BF3" s="1126" t="s">
        <v>1275</v>
      </c>
      <c r="BH3" s="1073" t="s">
        <v>1276</v>
      </c>
      <c r="BJ3" s="1073" t="s">
        <v>1277</v>
      </c>
      <c r="BL3" s="1073" t="s">
        <v>1278</v>
      </c>
      <c r="BN3" s="1073" t="s">
        <v>1279</v>
      </c>
      <c r="BR3" s="1073" t="s">
        <v>1280</v>
      </c>
      <c r="BS3" s="1434"/>
      <c r="BT3" s="1076"/>
      <c r="BU3" s="1073" t="s">
        <v>1281</v>
      </c>
      <c r="BV3" s="1076"/>
      <c r="BW3" s="1696"/>
      <c r="BX3" s="1698" t="s">
        <v>1282</v>
      </c>
      <c r="CA3" s="1073" t="s">
        <v>1283</v>
      </c>
    </row>
    <row customHeight="1" ht="11.25">
      <c r="A4" s="1080" t="s">
        <v>1284</v>
      </c>
      <c r="B4" s="1081">
        <v>2002</v>
      </c>
      <c r="C4" s="1081">
        <v>2024</v>
      </c>
      <c r="E4" s="1082" t="s">
        <v>1285</v>
      </c>
      <c r="F4" s="1082" t="s">
        <v>1286</v>
      </c>
      <c r="H4" s="1083" t="s">
        <v>1287</v>
      </c>
      <c r="I4" s="1082" t="s">
        <v>91</v>
      </c>
      <c r="J4" s="1082" t="s">
        <v>1288</v>
      </c>
      <c r="K4" s="1084" t="s">
        <v>1289</v>
      </c>
      <c r="L4" s="1085">
        <f>_xlfn.IFERROR(MATCH(K4,OFFER_METHOD,0),0)</f>
        <v>0</v>
      </c>
      <c r="M4" s="1084">
        <v>3</v>
      </c>
      <c r="N4" s="1168" t="s">
        <v>1290</v>
      </c>
      <c r="O4" s="1082" t="s">
        <v>1291</v>
      </c>
      <c r="Q4" s="1087" t="s">
        <v>1292</v>
      </c>
      <c r="R4" s="149" t="s">
        <v>1293</v>
      </c>
      <c r="S4" s="149" t="s">
        <v>1294</v>
      </c>
      <c r="T4" s="1088" t="s">
        <v>1295</v>
      </c>
      <c r="U4" s="1085" t="s">
        <v>1296</v>
      </c>
      <c r="V4" s="1089">
        <v>3</v>
      </c>
      <c r="W4" s="1090"/>
      <c r="X4" s="1090" t="s">
        <v>1297</v>
      </c>
      <c r="Y4" s="1081" t="s">
        <v>1238</v>
      </c>
      <c r="Z4" s="1097"/>
      <c r="AC4" s="1081" t="s">
        <v>1298</v>
      </c>
      <c r="AD4" s="1092" t="s">
        <v>1298</v>
      </c>
      <c r="AF4" s="1083" t="s">
        <v>1296</v>
      </c>
      <c r="AH4" s="1083" t="s">
        <v>1299</v>
      </c>
      <c r="AK4" s="1082" t="s">
        <v>1300</v>
      </c>
      <c r="AM4" s="1082" t="s">
        <v>1301</v>
      </c>
      <c r="AP4" s="1093" t="s">
        <v>1262</v>
      </c>
      <c r="AQ4" s="1094" t="s">
        <v>1262</v>
      </c>
      <c r="AS4" s="1081" t="s">
        <v>1302</v>
      </c>
      <c r="AU4" s="1126" t="s">
        <v>1303</v>
      </c>
      <c r="AW4" s="1126" t="s">
        <v>1304</v>
      </c>
      <c r="AX4" s="1126" t="s">
        <v>1304</v>
      </c>
      <c r="AZ4" s="1126" t="s">
        <v>1305</v>
      </c>
      <c r="BB4" s="1126" t="s">
        <v>1306</v>
      </c>
      <c r="BC4" s="1126" t="s">
        <v>1307</v>
      </c>
      <c r="BE4" s="1126">
        <v>2002</v>
      </c>
      <c r="BF4" s="1126" t="s">
        <v>1308</v>
      </c>
      <c r="BH4" s="1074" t="s">
        <v>1309</v>
      </c>
      <c r="BJ4" s="1074" t="s">
        <v>1309</v>
      </c>
      <c r="BL4" s="1074" t="s">
        <v>1309</v>
      </c>
      <c r="BN4" s="1074" t="s">
        <v>1309</v>
      </c>
      <c r="BQ4" s="1438" t="s">
        <v>1310</v>
      </c>
      <c r="BR4" s="1165" t="s">
        <v>1311</v>
      </c>
      <c r="BS4" s="280"/>
      <c r="BT4" s="1438" t="s">
        <v>1312</v>
      </c>
      <c r="BU4" s="1165" t="s">
        <v>1313</v>
      </c>
      <c r="BV4" s="1076"/>
      <c r="BW4" s="1703" t="s">
        <v>1314</v>
      </c>
      <c r="BX4" s="1697" t="s">
        <v>1315</v>
      </c>
      <c r="BZ4" s="1438" t="s">
        <v>1316</v>
      </c>
      <c r="CA4" s="1165" t="s">
        <v>1317</v>
      </c>
    </row>
    <row customHeight="1" ht="11.25">
      <c r="A5" s="1080" t="s">
        <v>1318</v>
      </c>
      <c r="B5" s="1081">
        <v>2003</v>
      </c>
      <c r="C5" s="1081">
        <v>2025</v>
      </c>
      <c r="E5" s="1082" t="s">
        <v>1319</v>
      </c>
      <c r="F5" s="1082" t="s">
        <v>1320</v>
      </c>
      <c r="H5" s="1083" t="s">
        <v>1321</v>
      </c>
      <c r="I5" s="1082" t="s">
        <v>92</v>
      </c>
      <c r="K5" s="1084" t="s">
        <v>1322</v>
      </c>
      <c r="L5" s="1085">
        <f>_xlfn.IFERROR(MATCH(K5,OFFER_METHOD,0),0)</f>
        <v>0</v>
      </c>
      <c r="M5" s="1084">
        <v>4</v>
      </c>
      <c r="N5" s="1098" t="s">
        <v>1323</v>
      </c>
      <c r="O5" s="1082" t="s">
        <v>1324</v>
      </c>
      <c r="Q5" s="1087" t="s">
        <v>1325</v>
      </c>
      <c r="R5" s="149" t="s">
        <v>1326</v>
      </c>
      <c r="T5" s="1083" t="s">
        <v>1327</v>
      </c>
      <c r="U5" s="1085" t="s">
        <v>1328</v>
      </c>
      <c r="V5" s="1089">
        <v>4</v>
      </c>
      <c r="W5" s="1090"/>
      <c r="X5" s="1090" t="s">
        <v>173</v>
      </c>
      <c r="Y5" s="1081" t="s">
        <v>1329</v>
      </c>
      <c r="Z5" s="1097">
        <v>1</v>
      </c>
      <c r="AF5" s="1083" t="s">
        <v>1330</v>
      </c>
      <c r="AH5" s="1082" t="s">
        <v>1331</v>
      </c>
      <c r="AK5" s="1082" t="s">
        <v>1332</v>
      </c>
      <c r="AM5" s="1082" t="s">
        <v>1333</v>
      </c>
      <c r="AP5" s="1093" t="s">
        <v>173</v>
      </c>
      <c r="AQ5" s="1094" t="s">
        <v>173</v>
      </c>
      <c r="AU5" s="1126" t="s">
        <v>1334</v>
      </c>
      <c r="AW5" s="1126" t="s">
        <v>1335</v>
      </c>
      <c r="AX5" s="1126" t="s">
        <v>1335</v>
      </c>
      <c r="AZ5" s="1126" t="s">
        <v>1336</v>
      </c>
      <c r="BB5" s="1126" t="s">
        <v>1337</v>
      </c>
      <c r="BC5" s="1126" t="s">
        <v>1338</v>
      </c>
      <c r="BE5" s="1126">
        <v>2003</v>
      </c>
      <c r="BF5" s="1126" t="s">
        <v>1339</v>
      </c>
      <c r="BH5" s="1074" t="s">
        <v>1340</v>
      </c>
      <c r="BJ5" s="1074" t="s">
        <v>1340</v>
      </c>
      <c r="BL5" s="1074" t="s">
        <v>1340</v>
      </c>
      <c r="BN5" s="1074" t="s">
        <v>1341</v>
      </c>
      <c r="BQ5" s="1287">
        <v>4213775</v>
      </c>
      <c r="BR5" s="1074" t="s">
        <v>1237</v>
      </c>
      <c r="BS5" s="1435"/>
      <c r="BT5" s="1287">
        <v>64236871</v>
      </c>
      <c r="BU5" s="1074" t="s">
        <v>234</v>
      </c>
      <c r="BV5" s="1076"/>
      <c r="BW5" s="1701">
        <v>4213767</v>
      </c>
      <c r="BX5" s="1699" t="s">
        <v>1342</v>
      </c>
      <c r="BZ5" s="1287">
        <v>64237509</v>
      </c>
      <c r="CA5" s="1301" t="s">
        <v>1343</v>
      </c>
    </row>
    <row customHeight="1" ht="11.25">
      <c r="A6" s="1080" t="s">
        <v>1344</v>
      </c>
      <c r="B6" s="1081">
        <v>2004</v>
      </c>
      <c r="C6" s="1081">
        <v>2026</v>
      </c>
      <c r="E6" s="1082" t="s">
        <v>1345</v>
      </c>
      <c r="F6" s="1099"/>
      <c r="H6" s="1083" t="s">
        <v>1346</v>
      </c>
      <c r="I6" s="1082" t="s">
        <v>112</v>
      </c>
      <c r="J6" s="1073" t="s">
        <v>1347</v>
      </c>
      <c r="L6" s="1085">
        <f>SUM(kind_of_control_method_filter)</f>
        <v>4</v>
      </c>
      <c r="N6" s="1098" t="s">
        <v>1348</v>
      </c>
      <c r="O6" s="1082" t="s">
        <v>1349</v>
      </c>
      <c r="R6" s="149" t="s">
        <v>452</v>
      </c>
      <c r="T6" s="1083" t="s">
        <v>1350</v>
      </c>
      <c r="U6" s="1085" t="s">
        <v>1330</v>
      </c>
      <c r="V6" s="1089">
        <v>5</v>
      </c>
      <c r="W6" s="1090"/>
      <c r="X6" s="1081" t="s">
        <v>179</v>
      </c>
      <c r="Y6" s="1081" t="s">
        <v>1351</v>
      </c>
      <c r="Z6" s="1097"/>
      <c r="AA6" s="1100"/>
      <c r="AH6" s="1082" t="s">
        <v>1352</v>
      </c>
      <c r="AK6" s="1082" t="s">
        <v>1353</v>
      </c>
      <c r="AM6" s="1082" t="s">
        <v>1354</v>
      </c>
      <c r="AP6" s="1093" t="s">
        <v>179</v>
      </c>
      <c r="AQ6" s="1094" t="s">
        <v>179</v>
      </c>
      <c r="AU6" s="1126" t="s">
        <v>1355</v>
      </c>
      <c r="AW6" s="1126" t="s">
        <v>1356</v>
      </c>
      <c r="AX6" s="1126" t="s">
        <v>1356</v>
      </c>
      <c r="BB6" s="1126" t="s">
        <v>1357</v>
      </c>
      <c r="BC6" s="1126" t="s">
        <v>1338</v>
      </c>
      <c r="BE6" s="1126">
        <v>2004</v>
      </c>
      <c r="BF6" s="1126" t="s">
        <v>1358</v>
      </c>
      <c r="BH6" s="1074" t="s">
        <v>1359</v>
      </c>
      <c r="BJ6" s="1074" t="s">
        <v>1360</v>
      </c>
      <c r="BL6" s="1074" t="s">
        <v>1360</v>
      </c>
      <c r="BN6" s="1074" t="s">
        <v>1361</v>
      </c>
      <c r="BQ6" s="1287">
        <v>4213784</v>
      </c>
      <c r="BR6" s="1301" t="s">
        <v>1269</v>
      </c>
      <c r="BS6" s="1436"/>
      <c r="BT6" s="1287">
        <v>64236872</v>
      </c>
      <c r="BU6" s="1074" t="s">
        <v>239</v>
      </c>
      <c r="BV6" s="1076"/>
      <c r="BW6" s="1701">
        <v>4213768</v>
      </c>
      <c r="BX6" s="1699" t="s">
        <v>259</v>
      </c>
      <c r="BZ6" s="1287">
        <v>64237510</v>
      </c>
      <c r="CA6" s="1074" t="s">
        <v>1362</v>
      </c>
    </row>
    <row customHeight="1" ht="11.25">
      <c r="A7" s="1080" t="s">
        <v>1363</v>
      </c>
      <c r="B7" s="1081">
        <v>2005</v>
      </c>
      <c r="E7" s="1082" t="s">
        <v>1364</v>
      </c>
      <c r="F7" s="1099"/>
      <c r="H7" s="1083" t="s">
        <v>1365</v>
      </c>
      <c r="I7" s="1082" t="s">
        <v>93</v>
      </c>
      <c r="J7" s="1082" t="s">
        <v>1366</v>
      </c>
      <c r="N7" s="1102" t="s">
        <v>1367</v>
      </c>
      <c r="O7" s="1082" t="s">
        <v>1368</v>
      </c>
      <c r="U7" s="1085" t="s">
        <v>19</v>
      </c>
      <c r="V7" s="376" t="s">
        <v>93</v>
      </c>
      <c r="W7" s="1090"/>
      <c r="X7" s="1081" t="s">
        <v>185</v>
      </c>
      <c r="Y7" s="1081" t="s">
        <v>1329</v>
      </c>
      <c r="Z7" s="1097"/>
      <c r="AA7" s="1100"/>
      <c r="AH7" s="1082" t="s">
        <v>1369</v>
      </c>
      <c r="AK7" s="1082" t="s">
        <v>1370</v>
      </c>
      <c r="AM7" s="1082" t="s">
        <v>1371</v>
      </c>
      <c r="AP7" s="1093" t="s">
        <v>185</v>
      </c>
      <c r="AQ7" s="1094" t="s">
        <v>185</v>
      </c>
      <c r="AU7" s="1126" t="s">
        <v>1372</v>
      </c>
      <c r="AW7" s="1126" t="s">
        <v>1373</v>
      </c>
      <c r="AX7" s="1126" t="s">
        <v>1373</v>
      </c>
      <c r="AZ7" s="1073" t="s">
        <v>1374</v>
      </c>
      <c r="BB7" s="1126" t="s">
        <v>1375</v>
      </c>
      <c r="BC7" s="1126" t="s">
        <v>1338</v>
      </c>
      <c r="BE7" s="1126">
        <v>2005</v>
      </c>
      <c r="BF7" s="1126" t="s">
        <v>1376</v>
      </c>
      <c r="BH7" s="1074" t="s">
        <v>1377</v>
      </c>
      <c r="BJ7" s="1074" t="s">
        <v>1359</v>
      </c>
      <c r="BL7" s="1074" t="s">
        <v>1359</v>
      </c>
      <c r="BN7" s="1074" t="s">
        <v>1378</v>
      </c>
      <c r="BQ7" s="1287">
        <v>4213781</v>
      </c>
      <c r="BR7" s="1074" t="s">
        <v>1262</v>
      </c>
      <c r="BS7" s="1435"/>
      <c r="BT7" s="1287">
        <v>64236873</v>
      </c>
      <c r="BU7" s="1074" t="s">
        <v>244</v>
      </c>
      <c r="BV7" s="1076"/>
      <c r="BW7" s="1701">
        <v>4213769</v>
      </c>
      <c r="BX7" s="1699" t="s">
        <v>1379</v>
      </c>
      <c r="BZ7" s="1287">
        <v>64237511</v>
      </c>
      <c r="CA7" s="1074" t="s">
        <v>274</v>
      </c>
    </row>
    <row customHeight="1" ht="11.25">
      <c r="A8" s="1080" t="s">
        <v>1380</v>
      </c>
      <c r="B8" s="1081">
        <v>2006</v>
      </c>
      <c r="E8" s="1082" t="s">
        <v>1381</v>
      </c>
      <c r="F8" s="1099"/>
      <c r="H8" s="1083" t="s">
        <v>1382</v>
      </c>
      <c r="I8" s="1082" t="s">
        <v>94</v>
      </c>
      <c r="J8" s="1082" t="s">
        <v>1383</v>
      </c>
      <c r="N8" s="1169" t="s">
        <v>1384</v>
      </c>
      <c r="O8" s="1082" t="s">
        <v>1385</v>
      </c>
      <c r="V8" s="376" t="s">
        <v>94</v>
      </c>
      <c r="W8" s="1090"/>
      <c r="X8" s="1081" t="s">
        <v>191</v>
      </c>
      <c r="Y8" s="1081" t="s">
        <v>1329</v>
      </c>
      <c r="Z8" s="1097"/>
      <c r="AA8" s="1100"/>
      <c r="AK8" s="1082" t="s">
        <v>1386</v>
      </c>
      <c r="AP8" s="1093" t="s">
        <v>191</v>
      </c>
      <c r="AQ8" s="1094" t="s">
        <v>191</v>
      </c>
      <c r="AU8" s="1126" t="s">
        <v>1387</v>
      </c>
      <c r="AW8" s="1126" t="s">
        <v>1388</v>
      </c>
      <c r="AX8" s="1126" t="s">
        <v>1388</v>
      </c>
      <c r="AZ8" s="1126" t="s">
        <v>1389</v>
      </c>
      <c r="BB8" s="1126" t="s">
        <v>1390</v>
      </c>
      <c r="BC8" s="1126" t="s">
        <v>1338</v>
      </c>
      <c r="BE8" s="1126">
        <v>2006</v>
      </c>
      <c r="BF8" s="1126" t="s">
        <v>1391</v>
      </c>
      <c r="BH8" s="1074" t="s">
        <v>1392</v>
      </c>
      <c r="BJ8" s="1074" t="s">
        <v>1393</v>
      </c>
      <c r="BL8" s="1074" t="s">
        <v>1393</v>
      </c>
      <c r="BN8" s="1074" t="s">
        <v>1394</v>
      </c>
      <c r="BQ8" s="1287">
        <v>4213776</v>
      </c>
      <c r="BR8" s="1074" t="s">
        <v>173</v>
      </c>
      <c r="BS8" s="1435"/>
      <c r="BT8" s="1287">
        <v>64236874</v>
      </c>
      <c r="BU8" s="1301" t="s">
        <v>1395</v>
      </c>
      <c r="BV8" s="1076"/>
      <c r="BW8" s="1701">
        <v>4213770</v>
      </c>
      <c r="BX8" s="1702" t="s">
        <v>1396</v>
      </c>
      <c r="BZ8" s="1287">
        <v>64237512</v>
      </c>
      <c r="CA8" s="1074" t="s">
        <v>269</v>
      </c>
    </row>
    <row customHeight="1" ht="11.25">
      <c r="A9" s="1080" t="s">
        <v>1397</v>
      </c>
      <c r="B9" s="1081">
        <v>2007</v>
      </c>
      <c r="E9" s="1082" t="s">
        <v>1398</v>
      </c>
      <c r="F9" s="1099"/>
      <c r="G9" s="1073" t="s">
        <v>1399</v>
      </c>
      <c r="H9" s="1073" t="s">
        <v>1400</v>
      </c>
      <c r="I9" s="1082" t="s">
        <v>113</v>
      </c>
      <c r="O9" s="1082" t="s">
        <v>1401</v>
      </c>
      <c r="V9" s="376" t="s">
        <v>113</v>
      </c>
      <c r="W9" s="1090"/>
      <c r="X9" s="1081" t="s">
        <v>197</v>
      </c>
      <c r="Y9" s="1081" t="s">
        <v>1238</v>
      </c>
      <c r="Z9" s="1097">
        <v>1</v>
      </c>
      <c r="AA9" s="1100"/>
      <c r="AK9" s="1082" t="s">
        <v>1402</v>
      </c>
      <c r="AP9" s="1093" t="s">
        <v>1403</v>
      </c>
      <c r="AQ9" s="1094" t="s">
        <v>1403</v>
      </c>
      <c r="AW9" s="1126" t="s">
        <v>1404</v>
      </c>
      <c r="AX9" s="1126" t="s">
        <v>1404</v>
      </c>
      <c r="AZ9" s="1126" t="s">
        <v>1405</v>
      </c>
      <c r="BB9" s="1126" t="s">
        <v>1406</v>
      </c>
      <c r="BC9" s="1126" t="s">
        <v>1338</v>
      </c>
      <c r="BE9" s="1126">
        <v>2007</v>
      </c>
      <c r="BF9" s="1126" t="s">
        <v>1407</v>
      </c>
      <c r="BH9" s="1074" t="s">
        <v>1408</v>
      </c>
      <c r="BJ9" s="1074" t="s">
        <v>1409</v>
      </c>
      <c r="BL9" s="1074" t="s">
        <v>1409</v>
      </c>
      <c r="BN9" s="1074" t="s">
        <v>1410</v>
      </c>
      <c r="BQ9" s="1287">
        <v>4213777</v>
      </c>
      <c r="BR9" s="1074" t="s">
        <v>179</v>
      </c>
      <c r="BS9" s="1435"/>
      <c r="BT9" s="1287">
        <v>64236875</v>
      </c>
      <c r="BU9" s="1074" t="s">
        <v>249</v>
      </c>
      <c r="BV9" s="1076"/>
      <c r="BW9" s="1696"/>
      <c r="BX9" s="1696"/>
    </row>
    <row customHeight="1" ht="11.25">
      <c r="A10" s="1080" t="s">
        <v>1411</v>
      </c>
      <c r="B10" s="1081">
        <v>2008</v>
      </c>
      <c r="E10" s="1082" t="s">
        <v>1412</v>
      </c>
      <c r="F10" s="1099"/>
      <c r="G10" s="1082" t="s">
        <v>1413</v>
      </c>
      <c r="H10" s="1082" t="s">
        <v>1414</v>
      </c>
      <c r="I10" s="1082" t="s">
        <v>149</v>
      </c>
      <c r="J10" s="1073" t="s">
        <v>1415</v>
      </c>
      <c r="K10" s="1073" t="s">
        <v>1416</v>
      </c>
      <c r="O10" s="1082" t="s">
        <v>1417</v>
      </c>
      <c r="V10" s="377" t="s">
        <v>149</v>
      </c>
      <c r="W10" s="1103"/>
      <c r="X10" s="1103" t="s">
        <v>1418</v>
      </c>
      <c r="Y10" s="1104" t="s">
        <v>1419</v>
      </c>
      <c r="Z10" s="1097"/>
      <c r="AP10" s="1093" t="s">
        <v>1418</v>
      </c>
      <c r="AQ10" s="1094" t="s">
        <v>1418</v>
      </c>
      <c r="AW10" s="1126" t="s">
        <v>1420</v>
      </c>
      <c r="AX10" s="1126" t="s">
        <v>1420</v>
      </c>
      <c r="AZ10" s="1126" t="s">
        <v>1421</v>
      </c>
      <c r="BB10" s="1126" t="s">
        <v>1422</v>
      </c>
      <c r="BC10" s="1126" t="s">
        <v>1338</v>
      </c>
      <c r="BE10" s="1126">
        <v>2008</v>
      </c>
      <c r="BF10" s="1126" t="s">
        <v>1423</v>
      </c>
      <c r="BH10" s="1074" t="s">
        <v>1424</v>
      </c>
      <c r="BJ10" s="1074" t="s">
        <v>1425</v>
      </c>
      <c r="BL10" s="1074" t="s">
        <v>1425</v>
      </c>
      <c r="BN10" s="1074" t="s">
        <v>1426</v>
      </c>
      <c r="BQ10" s="1287">
        <v>4213778</v>
      </c>
      <c r="BR10" s="1074" t="s">
        <v>185</v>
      </c>
      <c r="BS10" s="1435"/>
      <c r="BT10" s="1287">
        <v>64236876</v>
      </c>
      <c r="BU10" s="1074" t="s">
        <v>229</v>
      </c>
      <c r="BV10" s="1076"/>
      <c r="BW10" s="1696"/>
      <c r="BX10" s="1696"/>
    </row>
    <row customHeight="1" ht="11.25">
      <c r="A11" s="1080" t="s">
        <v>1427</v>
      </c>
      <c r="B11" s="1081">
        <v>2009</v>
      </c>
      <c r="E11" s="1082" t="s">
        <v>1428</v>
      </c>
      <c r="F11" s="1099"/>
      <c r="G11" s="1082" t="s">
        <v>1429</v>
      </c>
      <c r="H11" s="1082" t="s">
        <v>1430</v>
      </c>
      <c r="I11" s="1082" t="s">
        <v>150</v>
      </c>
      <c r="J11" s="1083" t="s">
        <v>1431</v>
      </c>
      <c r="K11" s="1105" t="s">
        <v>1432</v>
      </c>
      <c r="O11" s="1083" t="s">
        <v>1433</v>
      </c>
      <c r="V11" s="376" t="s">
        <v>150</v>
      </c>
      <c r="W11" s="281"/>
      <c r="X11" s="1090" t="s">
        <v>1403</v>
      </c>
      <c r="Y11" s="1081" t="s">
        <v>1434</v>
      </c>
      <c r="Z11" s="1097"/>
      <c r="AP11" s="1093" t="s">
        <v>197</v>
      </c>
      <c r="AQ11" s="1095" t="s">
        <v>197</v>
      </c>
      <c r="AW11" s="1126" t="s">
        <v>1435</v>
      </c>
      <c r="AX11" s="1126" t="s">
        <v>1435</v>
      </c>
      <c r="AZ11" s="1126" t="s">
        <v>1436</v>
      </c>
      <c r="BB11" s="1126" t="s">
        <v>1437</v>
      </c>
      <c r="BC11" s="1126" t="s">
        <v>1338</v>
      </c>
      <c r="BE11" s="1126">
        <v>2009</v>
      </c>
      <c r="BF11" s="1126" t="s">
        <v>1438</v>
      </c>
      <c r="BH11" s="1074" t="s">
        <v>1439</v>
      </c>
      <c r="BJ11" s="1074" t="s">
        <v>1408</v>
      </c>
      <c r="BL11" s="1074" t="s">
        <v>1408</v>
      </c>
      <c r="BN11" s="1074" t="s">
        <v>1440</v>
      </c>
      <c r="BQ11" s="1287">
        <v>4213780</v>
      </c>
      <c r="BR11" s="1074" t="s">
        <v>191</v>
      </c>
      <c r="BS11" s="1435"/>
      <c r="BW11" s="1696"/>
      <c r="BX11" s="1696"/>
    </row>
    <row customHeight="1" ht="11.25">
      <c r="A12" s="1080" t="s">
        <v>1441</v>
      </c>
      <c r="B12" s="1081">
        <v>2010</v>
      </c>
      <c r="E12" s="1082" t="s">
        <v>1442</v>
      </c>
      <c r="F12" s="1099"/>
      <c r="G12" s="1082" t="s">
        <v>1430</v>
      </c>
      <c r="I12" s="1082" t="s">
        <v>151</v>
      </c>
      <c r="J12" s="1083" t="s">
        <v>1443</v>
      </c>
      <c r="K12" s="1105" t="s">
        <v>1444</v>
      </c>
      <c r="O12" s="1083" t="s">
        <v>452</v>
      </c>
      <c r="V12" s="376" t="s">
        <v>151</v>
      </c>
      <c r="W12" s="1095"/>
      <c r="X12" s="1090" t="s">
        <v>1445</v>
      </c>
      <c r="Y12" s="1081" t="s">
        <v>1238</v>
      </c>
      <c r="AP12" s="1093"/>
      <c r="AW12" s="1126" t="s">
        <v>150</v>
      </c>
      <c r="AX12" s="1126" t="s">
        <v>150</v>
      </c>
      <c r="AZ12" s="1126" t="s">
        <v>1446</v>
      </c>
      <c r="BB12" s="1126" t="s">
        <v>1447</v>
      </c>
      <c r="BC12" s="1126" t="s">
        <v>1338</v>
      </c>
      <c r="BE12" s="1126">
        <v>2010</v>
      </c>
      <c r="BF12" s="1126" t="s">
        <v>1448</v>
      </c>
      <c r="BH12" s="1074" t="s">
        <v>1449</v>
      </c>
      <c r="BJ12" s="1074" t="s">
        <v>1450</v>
      </c>
      <c r="BL12" s="1074" t="s">
        <v>1450</v>
      </c>
      <c r="BN12" s="1074" t="s">
        <v>1451</v>
      </c>
      <c r="BQ12" s="1287">
        <v>4213779</v>
      </c>
      <c r="BR12" s="1074" t="s">
        <v>1403</v>
      </c>
      <c r="BS12" s="1435"/>
      <c r="BT12" s="1076"/>
      <c r="BU12" s="1076"/>
      <c r="BV12" s="1076"/>
      <c r="BW12" s="1696"/>
      <c r="BX12" s="1696"/>
    </row>
    <row customHeight="1" ht="11.25">
      <c r="A13" s="1080" t="s">
        <v>1452</v>
      </c>
      <c r="B13" s="1081">
        <v>2011</v>
      </c>
      <c r="E13" s="1082" t="s">
        <v>1453</v>
      </c>
      <c r="F13" s="1099"/>
      <c r="I13" s="1082" t="s">
        <v>152</v>
      </c>
      <c r="K13" s="1105" t="s">
        <v>1402</v>
      </c>
      <c r="V13" s="376" t="s">
        <v>152</v>
      </c>
      <c r="W13" s="1095"/>
      <c r="X13" s="1095"/>
      <c r="Y13" s="1095"/>
      <c r="AW13" s="1126" t="s">
        <v>151</v>
      </c>
      <c r="AX13" s="1126" t="s">
        <v>151</v>
      </c>
      <c r="BB13" s="1126" t="s">
        <v>1454</v>
      </c>
      <c r="BC13" s="1126" t="s">
        <v>1455</v>
      </c>
      <c r="BE13" s="1126">
        <v>2011</v>
      </c>
      <c r="BF13" s="1126" t="s">
        <v>1456</v>
      </c>
      <c r="BH13" s="1074" t="s">
        <v>1457</v>
      </c>
      <c r="BJ13" s="1074" t="s">
        <v>1439</v>
      </c>
      <c r="BL13" s="1074" t="s">
        <v>1439</v>
      </c>
      <c r="BN13" s="1074" t="s">
        <v>1458</v>
      </c>
      <c r="BQ13" s="1287">
        <v>4213783</v>
      </c>
      <c r="BR13" s="1074" t="s">
        <v>1418</v>
      </c>
      <c r="BS13" s="1435"/>
      <c r="BT13" s="1076"/>
      <c r="BU13" s="1076"/>
      <c r="BV13" s="1076"/>
      <c r="BW13" s="1700"/>
      <c r="BX13" s="1696"/>
    </row>
    <row customHeight="1" ht="11.25">
      <c r="A14" s="1080" t="s">
        <v>1459</v>
      </c>
      <c r="B14" s="1081">
        <v>2012</v>
      </c>
      <c r="I14" s="1082" t="s">
        <v>153</v>
      </c>
      <c r="J14" s="1073" t="s">
        <v>1460</v>
      </c>
      <c r="N14" s="1073" t="s">
        <v>1461</v>
      </c>
      <c r="V14" s="1089">
        <v>13</v>
      </c>
      <c r="W14" s="1090"/>
      <c r="X14" s="1090" t="s">
        <v>1269</v>
      </c>
      <c r="Y14" s="1081" t="s">
        <v>1238</v>
      </c>
      <c r="AW14" s="1126" t="s">
        <v>152</v>
      </c>
      <c r="AX14" s="1126" t="s">
        <v>152</v>
      </c>
      <c r="AZ14" s="1073" t="s">
        <v>1462</v>
      </c>
      <c r="BB14" s="1126" t="s">
        <v>1463</v>
      </c>
      <c r="BC14" s="1126" t="s">
        <v>1455</v>
      </c>
      <c r="BE14" s="1126">
        <v>2012</v>
      </c>
      <c r="BH14" s="1074" t="s">
        <v>1378</v>
      </c>
      <c r="BJ14" s="1223" t="s">
        <v>1464</v>
      </c>
      <c r="BL14" s="1223" t="s">
        <v>1464</v>
      </c>
      <c r="BN14" s="1074" t="s">
        <v>1465</v>
      </c>
      <c r="BQ14" s="1287">
        <v>4213782</v>
      </c>
      <c r="BR14" s="1074" t="s">
        <v>197</v>
      </c>
      <c r="BS14" s="1435"/>
      <c r="BT14" s="1076"/>
      <c r="BU14" s="1076"/>
      <c r="BV14" s="1076"/>
      <c r="BW14" s="1700"/>
      <c r="BX14" s="1696"/>
    </row>
    <row customHeight="1" ht="19.5">
      <c r="A15" s="1080" t="s">
        <v>1466</v>
      </c>
      <c r="B15" s="1081">
        <v>2013</v>
      </c>
      <c r="E15" s="1704" t="s">
        <v>1467</v>
      </c>
      <c r="G15" s="1073" t="s">
        <v>1468</v>
      </c>
      <c r="H15" s="1073" t="s">
        <v>1469</v>
      </c>
      <c r="I15" s="1084" t="s">
        <v>154</v>
      </c>
      <c r="J15" s="1095" t="s">
        <v>588</v>
      </c>
      <c r="N15" s="1164" t="s">
        <v>1470</v>
      </c>
      <c r="X15" s="1093"/>
      <c r="AW15" s="1126" t="s">
        <v>153</v>
      </c>
      <c r="AX15" s="1126" t="s">
        <v>153</v>
      </c>
      <c r="AZ15" s="1126" t="s">
        <v>1389</v>
      </c>
      <c r="BB15" s="1126" t="s">
        <v>1471</v>
      </c>
      <c r="BC15" s="1126" t="s">
        <v>1455</v>
      </c>
      <c r="BE15" s="1126">
        <v>2013</v>
      </c>
      <c r="BH15" s="1074" t="s">
        <v>1394</v>
      </c>
      <c r="BJ15" s="1223" t="s">
        <v>1472</v>
      </c>
      <c r="BL15" s="1223" t="s">
        <v>1472</v>
      </c>
      <c r="BN15" s="1074" t="s">
        <v>1473</v>
      </c>
      <c r="BR15" s="1076"/>
      <c r="BS15" s="1437"/>
      <c r="BT15" s="1076"/>
      <c r="BU15" s="1076"/>
      <c r="BV15" s="1076"/>
      <c r="BW15" s="1700"/>
      <c r="BX15" s="1696"/>
    </row>
    <row customHeight="1" ht="21">
      <c r="A16" s="1876" t="s">
        <v>1474</v>
      </c>
      <c r="B16" s="1081">
        <v>2014</v>
      </c>
      <c r="E16" s="1705" t="s">
        <v>1475</v>
      </c>
      <c r="G16" s="1082" t="s">
        <v>1476</v>
      </c>
      <c r="H16" s="1082" t="s">
        <v>1477</v>
      </c>
      <c r="I16" s="1084" t="s">
        <v>1478</v>
      </c>
      <c r="J16" s="1095" t="s">
        <v>561</v>
      </c>
      <c r="N16" s="1164" t="s">
        <v>1479</v>
      </c>
      <c r="AW16" s="1126" t="s">
        <v>154</v>
      </c>
      <c r="AX16" s="1126" t="s">
        <v>154</v>
      </c>
      <c r="AZ16" s="1126" t="s">
        <v>1405</v>
      </c>
      <c r="BB16" s="1126" t="s">
        <v>1480</v>
      </c>
      <c r="BC16" s="1126" t="s">
        <v>1455</v>
      </c>
      <c r="BE16" s="1126">
        <v>2014</v>
      </c>
      <c r="BH16" s="1074" t="s">
        <v>1410</v>
      </c>
      <c r="BJ16" s="1223" t="s">
        <v>1481</v>
      </c>
      <c r="BL16" s="1223" t="s">
        <v>1481</v>
      </c>
      <c r="BN16" s="1074" t="s">
        <v>1482</v>
      </c>
      <c r="BR16" s="1076"/>
      <c r="BS16" s="1437"/>
      <c r="BT16" s="1076"/>
      <c r="BU16" s="1076"/>
      <c r="BV16" s="1076"/>
      <c r="BW16" s="1700"/>
      <c r="BX16" s="1696"/>
    </row>
    <row customHeight="1" ht="21">
      <c r="A17" s="1080" t="s">
        <v>1483</v>
      </c>
      <c r="B17" s="1081">
        <v>2015</v>
      </c>
      <c r="G17" s="1082" t="s">
        <v>1430</v>
      </c>
      <c r="H17" s="1082" t="s">
        <v>1430</v>
      </c>
      <c r="I17" s="1082" t="s">
        <v>1484</v>
      </c>
      <c r="N17" s="1164" t="s">
        <v>1485</v>
      </c>
      <c r="X17" s="1093"/>
      <c r="AW17" s="1126" t="s">
        <v>1478</v>
      </c>
      <c r="AX17" s="1126" t="s">
        <v>1478</v>
      </c>
      <c r="AZ17" s="1126" t="s">
        <v>1486</v>
      </c>
      <c r="BB17" s="1126" t="s">
        <v>1487</v>
      </c>
      <c r="BC17" s="1126" t="s">
        <v>1338</v>
      </c>
      <c r="BE17" s="1126">
        <v>2015</v>
      </c>
      <c r="BH17" s="1074" t="s">
        <v>1426</v>
      </c>
      <c r="BJ17" s="1223" t="s">
        <v>1488</v>
      </c>
      <c r="BL17" s="1223" t="s">
        <v>1488</v>
      </c>
      <c r="BN17" s="1074" t="s">
        <v>1489</v>
      </c>
      <c r="BR17" s="1073" t="s">
        <v>1280</v>
      </c>
      <c r="BS17" s="1434"/>
      <c r="BU17" s="1073" t="s">
        <v>1490</v>
      </c>
      <c r="BV17" s="1076"/>
      <c r="BW17" s="1696"/>
      <c r="BX17" s="1698" t="s">
        <v>1491</v>
      </c>
      <c r="CA17" s="1073" t="s">
        <v>1492</v>
      </c>
      <c r="CD17" s="1073" t="s">
        <v>1493</v>
      </c>
    </row>
    <row customHeight="1" ht="21">
      <c r="A18" s="1080" t="s">
        <v>1494</v>
      </c>
      <c r="B18" s="1081">
        <v>2016</v>
      </c>
      <c r="E18" s="2011" t="s">
        <v>1495</v>
      </c>
      <c r="I18" s="1082" t="s">
        <v>1496</v>
      </c>
      <c r="N18" s="1164" t="s">
        <v>1497</v>
      </c>
      <c r="X18" s="1093"/>
      <c r="AW18" s="1126" t="s">
        <v>1484</v>
      </c>
      <c r="AX18" s="1126" t="s">
        <v>1484</v>
      </c>
      <c r="BB18" s="1126" t="s">
        <v>1498</v>
      </c>
      <c r="BC18" s="1126" t="s">
        <v>1338</v>
      </c>
      <c r="BE18" s="1126">
        <v>2016</v>
      </c>
      <c r="BH18" s="1074" t="s">
        <v>1440</v>
      </c>
      <c r="BJ18" s="1223" t="s">
        <v>1499</v>
      </c>
      <c r="BL18" s="1223" t="s">
        <v>1499</v>
      </c>
      <c r="BN18" s="1074" t="s">
        <v>1500</v>
      </c>
      <c r="BQ18" s="1438" t="s">
        <v>1310</v>
      </c>
      <c r="BR18" s="1165" t="s">
        <v>1311</v>
      </c>
      <c r="BS18" s="280"/>
      <c r="BT18" s="1438" t="s">
        <v>1501</v>
      </c>
      <c r="BU18" s="1165" t="s">
        <v>1502</v>
      </c>
      <c r="BV18" s="1076"/>
      <c r="BW18" s="1703" t="s">
        <v>1503</v>
      </c>
      <c r="BX18" s="1697" t="s">
        <v>1504</v>
      </c>
      <c r="BZ18" s="1438" t="s">
        <v>1505</v>
      </c>
      <c r="CA18" s="1165" t="s">
        <v>1506</v>
      </c>
      <c r="CC18" s="1438" t="s">
        <v>1507</v>
      </c>
      <c r="CD18" s="1165" t="s">
        <v>1508</v>
      </c>
    </row>
    <row customHeight="1" ht="21">
      <c r="A19" s="1876" t="s">
        <v>1509</v>
      </c>
      <c r="B19" s="1081">
        <v>2017</v>
      </c>
      <c r="E19" s="1080" t="s">
        <v>161</v>
      </c>
      <c r="I19" s="1082" t="s">
        <v>1510</v>
      </c>
      <c r="N19" s="1164" t="s">
        <v>1511</v>
      </c>
      <c r="X19" s="1093"/>
      <c r="AW19" s="1126" t="s">
        <v>1496</v>
      </c>
      <c r="AX19" s="1126" t="s">
        <v>1496</v>
      </c>
      <c r="AZ19" s="1073" t="s">
        <v>1512</v>
      </c>
      <c r="BB19" s="1126" t="s">
        <v>1513</v>
      </c>
      <c r="BC19" s="1126" t="s">
        <v>1338</v>
      </c>
      <c r="BE19" s="1126">
        <v>2017</v>
      </c>
      <c r="BH19" s="1074" t="s">
        <v>1514</v>
      </c>
      <c r="BJ19" s="1223" t="s">
        <v>1515</v>
      </c>
      <c r="BL19" s="1223" t="s">
        <v>1515</v>
      </c>
      <c r="BQ19" s="1287">
        <v>4190064</v>
      </c>
      <c r="BR19" s="1074" t="s">
        <v>1516</v>
      </c>
      <c r="BS19" s="1435"/>
      <c r="BT19" s="1287">
        <v>4189671</v>
      </c>
      <c r="BU19" s="1074" t="s">
        <v>1517</v>
      </c>
      <c r="BV19" s="1076"/>
      <c r="BW19" s="1701">
        <v>4189706</v>
      </c>
      <c r="BX19" s="1699" t="s">
        <v>1518</v>
      </c>
      <c r="BZ19" s="1287">
        <v>4189714</v>
      </c>
      <c r="CA19" s="1074" t="s">
        <v>1519</v>
      </c>
      <c r="CC19" s="1287">
        <v>4189708</v>
      </c>
      <c r="CD19" s="1074" t="s">
        <v>1520</v>
      </c>
    </row>
    <row customHeight="1" ht="21">
      <c r="A20" s="1080" t="s">
        <v>1521</v>
      </c>
      <c r="B20" s="1081">
        <v>2018</v>
      </c>
      <c r="E20" s="1080" t="s">
        <v>1269</v>
      </c>
      <c r="I20" s="1082" t="s">
        <v>1522</v>
      </c>
      <c r="N20" s="1164" t="s">
        <v>1523</v>
      </c>
      <c r="AW20" s="1126" t="s">
        <v>1510</v>
      </c>
      <c r="AX20" s="1126" t="s">
        <v>1510</v>
      </c>
      <c r="AZ20" s="1126" t="s">
        <v>1524</v>
      </c>
      <c r="BB20" s="1126" t="s">
        <v>1525</v>
      </c>
      <c r="BC20" s="1126" t="s">
        <v>1455</v>
      </c>
      <c r="BE20" s="1126">
        <v>2018</v>
      </c>
      <c r="BH20" s="1074" t="s">
        <v>1451</v>
      </c>
      <c r="BJ20" s="1074" t="s">
        <v>1378</v>
      </c>
      <c r="BL20" s="1074" t="s">
        <v>1378</v>
      </c>
      <c r="BQ20" s="1287">
        <v>4190065</v>
      </c>
      <c r="BR20" s="1074" t="s">
        <v>1526</v>
      </c>
      <c r="BS20" s="1435"/>
      <c r="BT20" s="1287">
        <v>4189672</v>
      </c>
      <c r="BU20" s="1074" t="s">
        <v>1527</v>
      </c>
      <c r="BV20" s="1076"/>
      <c r="BW20" s="1701">
        <v>4189705</v>
      </c>
      <c r="BX20" s="1699" t="s">
        <v>1528</v>
      </c>
      <c r="BZ20" s="1287">
        <v>4189713</v>
      </c>
      <c r="CA20" s="1074" t="s">
        <v>1528</v>
      </c>
      <c r="CC20" s="1287">
        <v>4189709</v>
      </c>
      <c r="CD20" s="1074" t="s">
        <v>1529</v>
      </c>
    </row>
    <row customHeight="1" ht="21">
      <c r="A21" s="1080" t="s">
        <v>1530</v>
      </c>
      <c r="B21" s="1081">
        <v>2019</v>
      </c>
      <c r="I21" s="1082" t="s">
        <v>1531</v>
      </c>
      <c r="N21" s="1164" t="s">
        <v>1532</v>
      </c>
      <c r="AW21" s="1126" t="s">
        <v>1522</v>
      </c>
      <c r="AX21" s="1126" t="s">
        <v>1522</v>
      </c>
      <c r="AZ21" s="1126" t="s">
        <v>1533</v>
      </c>
      <c r="BB21" s="1126" t="s">
        <v>1534</v>
      </c>
      <c r="BC21" s="1126" t="s">
        <v>1338</v>
      </c>
      <c r="BE21" s="1126">
        <v>2019</v>
      </c>
      <c r="BH21" s="1074" t="s">
        <v>1458</v>
      </c>
      <c r="BJ21" s="1074" t="s">
        <v>1394</v>
      </c>
      <c r="BL21" s="1074" t="s">
        <v>1394</v>
      </c>
      <c r="BQ21" s="1287">
        <v>4190066</v>
      </c>
      <c r="BR21" s="1074" t="s">
        <v>1535</v>
      </c>
      <c r="BS21" s="1435"/>
      <c r="BT21" s="1287">
        <v>4189673</v>
      </c>
      <c r="BU21" s="1074" t="s">
        <v>1536</v>
      </c>
      <c r="BV21" s="1076"/>
      <c r="BW21" s="1701">
        <v>4189707</v>
      </c>
      <c r="BX21" s="1699" t="s">
        <v>1537</v>
      </c>
      <c r="BZ21" s="1287">
        <v>4189712</v>
      </c>
      <c r="CA21" s="1074" t="s">
        <v>1538</v>
      </c>
      <c r="CC21" s="1287">
        <v>4189710</v>
      </c>
      <c r="CD21" s="1074" t="s">
        <v>1539</v>
      </c>
    </row>
    <row customHeight="1" ht="21">
      <c r="A22" s="1080" t="s">
        <v>1540</v>
      </c>
      <c r="B22" s="1081">
        <v>2020</v>
      </c>
      <c r="N22" s="1164" t="s">
        <v>1541</v>
      </c>
      <c r="AW22" s="1126" t="s">
        <v>1531</v>
      </c>
      <c r="AX22" s="1126" t="s">
        <v>1531</v>
      </c>
      <c r="AZ22" s="1126" t="s">
        <v>1542</v>
      </c>
      <c r="BB22" s="1126" t="s">
        <v>1543</v>
      </c>
      <c r="BC22" s="1126" t="s">
        <v>1338</v>
      </c>
      <c r="BE22" s="1126">
        <v>2020</v>
      </c>
      <c r="BH22" s="1074" t="s">
        <v>1465</v>
      </c>
      <c r="BJ22" s="1074" t="s">
        <v>1410</v>
      </c>
      <c r="BL22" s="1074" t="s">
        <v>1410</v>
      </c>
      <c r="BQ22" s="1287">
        <v>4190067</v>
      </c>
      <c r="BR22" s="1074" t="s">
        <v>1544</v>
      </c>
      <c r="BS22" s="1435"/>
      <c r="BT22" s="1287">
        <v>4189674</v>
      </c>
      <c r="BU22" s="1074" t="s">
        <v>1545</v>
      </c>
      <c r="BV22" s="1076"/>
      <c r="BW22" s="1076"/>
      <c r="CC22" s="1287">
        <v>4189711</v>
      </c>
      <c r="CD22" s="1074" t="s">
        <v>298</v>
      </c>
    </row>
    <row customHeight="1" ht="21">
      <c r="A23" s="1080" t="s">
        <v>1546</v>
      </c>
      <c r="B23" s="1081">
        <v>2021</v>
      </c>
      <c r="AW23" s="1126" t="s">
        <v>1547</v>
      </c>
      <c r="AX23" s="1126" t="s">
        <v>1547</v>
      </c>
      <c r="AZ23" s="1126" t="s">
        <v>1548</v>
      </c>
      <c r="BB23" s="1126" t="s">
        <v>1549</v>
      </c>
      <c r="BC23" s="1126" t="s">
        <v>1248</v>
      </c>
      <c r="BE23" s="1126">
        <v>2021</v>
      </c>
      <c r="BH23" s="1074" t="s">
        <v>1473</v>
      </c>
      <c r="BJ23" s="1074" t="s">
        <v>1426</v>
      </c>
      <c r="BL23" s="1074" t="s">
        <v>1426</v>
      </c>
      <c r="BQ23" s="1287">
        <v>4190068</v>
      </c>
      <c r="BR23" s="1074" t="s">
        <v>1550</v>
      </c>
      <c r="BS23" s="1435"/>
      <c r="BT23" s="1287">
        <v>4189675</v>
      </c>
      <c r="BU23" s="1074" t="s">
        <v>1551</v>
      </c>
      <c r="BV23" s="1076"/>
      <c r="BW23" s="1076"/>
      <c r="CC23" s="1287">
        <v>5110778</v>
      </c>
      <c r="CD23" s="1074" t="s">
        <v>1552</v>
      </c>
    </row>
    <row customHeight="1" ht="21">
      <c r="A24" s="1080" t="s">
        <v>1553</v>
      </c>
      <c r="B24" s="1081">
        <v>2022</v>
      </c>
      <c r="AW24" s="1126" t="s">
        <v>1554</v>
      </c>
      <c r="AX24" s="1126" t="s">
        <v>1554</v>
      </c>
      <c r="AZ24" s="1126" t="s">
        <v>1555</v>
      </c>
      <c r="BB24" s="1126" t="s">
        <v>1556</v>
      </c>
      <c r="BC24" s="1126" t="s">
        <v>1557</v>
      </c>
      <c r="BE24" s="1126">
        <v>2022</v>
      </c>
      <c r="BH24" s="1074" t="s">
        <v>1482</v>
      </c>
      <c r="BJ24" s="1074" t="s">
        <v>1440</v>
      </c>
      <c r="BL24" s="1074" t="s">
        <v>1440</v>
      </c>
      <c r="BQ24" s="1287">
        <v>4190069</v>
      </c>
      <c r="BR24" s="1074" t="s">
        <v>1558</v>
      </c>
      <c r="BS24" s="1435"/>
      <c r="BT24" s="1287">
        <v>4189676</v>
      </c>
      <c r="BU24" s="1074" t="s">
        <v>1559</v>
      </c>
      <c r="BV24" s="1076"/>
      <c r="BW24" s="1076"/>
      <c r="CC24" s="1287">
        <v>25575374</v>
      </c>
      <c r="CD24" s="1074" t="s">
        <v>1560</v>
      </c>
    </row>
    <row customHeight="1" ht="11.25">
      <c r="A25" s="1080" t="s">
        <v>1561</v>
      </c>
      <c r="B25" s="1081">
        <v>2023</v>
      </c>
      <c r="AW25" s="1126" t="s">
        <v>1562</v>
      </c>
      <c r="AX25" s="1126" t="s">
        <v>1562</v>
      </c>
      <c r="AZ25" s="1126" t="s">
        <v>1563</v>
      </c>
      <c r="BB25" s="1126" t="s">
        <v>1564</v>
      </c>
      <c r="BC25" s="1126" t="s">
        <v>1557</v>
      </c>
      <c r="BE25" s="1126">
        <v>2023</v>
      </c>
      <c r="BH25" s="1074" t="s">
        <v>1489</v>
      </c>
      <c r="BJ25" s="1074" t="s">
        <v>1514</v>
      </c>
      <c r="BL25" s="1074" t="s">
        <v>1514</v>
      </c>
      <c r="BQ25" s="1287">
        <v>4190070</v>
      </c>
      <c r="BR25" s="1074" t="s">
        <v>1565</v>
      </c>
      <c r="BS25" s="1435"/>
      <c r="BT25" s="1287">
        <v>4189677</v>
      </c>
      <c r="BU25" s="1074" t="s">
        <v>1566</v>
      </c>
      <c r="BV25" s="1076"/>
      <c r="BW25" s="1076"/>
    </row>
    <row customHeight="1" ht="11.25">
      <c r="A26" s="1080" t="s">
        <v>1567</v>
      </c>
      <c r="B26" s="1081">
        <v>2024</v>
      </c>
      <c r="J26" s="1737" t="s">
        <v>1568</v>
      </c>
      <c r="AX26" s="1126" t="s">
        <v>1569</v>
      </c>
      <c r="AZ26" s="1126" t="s">
        <v>1433</v>
      </c>
      <c r="BB26" s="1126" t="s">
        <v>1570</v>
      </c>
      <c r="BC26" s="1126" t="s">
        <v>1557</v>
      </c>
      <c r="BE26" s="1126">
        <v>2024</v>
      </c>
      <c r="BH26" s="1074" t="s">
        <v>1500</v>
      </c>
      <c r="BJ26" s="1074" t="s">
        <v>1451</v>
      </c>
      <c r="BL26" s="1074" t="s">
        <v>1451</v>
      </c>
      <c r="BQ26" s="1287">
        <v>4190071</v>
      </c>
      <c r="BR26" s="1074" t="s">
        <v>1571</v>
      </c>
      <c r="BS26" s="1435"/>
      <c r="BV26" s="1076"/>
      <c r="BW26" s="1076"/>
    </row>
    <row customHeight="1" ht="11.25">
      <c r="A27" s="1080" t="s">
        <v>1572</v>
      </c>
      <c r="B27" s="1081">
        <v>2025</v>
      </c>
      <c r="J27" s="182" t="s">
        <v>450</v>
      </c>
      <c r="AX27" s="1126" t="s">
        <v>1573</v>
      </c>
      <c r="BB27" s="1126" t="s">
        <v>1574</v>
      </c>
      <c r="BC27" s="1126" t="s">
        <v>1557</v>
      </c>
      <c r="BE27" s="1126">
        <v>2025</v>
      </c>
      <c r="BH27" s="1076" t="s">
        <v>28</v>
      </c>
      <c r="BJ27" s="1074" t="s">
        <v>1458</v>
      </c>
      <c r="BL27" s="1074" t="s">
        <v>1458</v>
      </c>
      <c r="BN27" s="1076" t="s">
        <v>28</v>
      </c>
      <c r="BQ27" s="1287">
        <v>4190072</v>
      </c>
      <c r="BR27" s="1074" t="s">
        <v>1575</v>
      </c>
      <c r="BS27" s="1435"/>
      <c r="BV27" s="1076"/>
      <c r="BW27" s="1076"/>
    </row>
    <row customHeight="1" ht="11.25">
      <c r="A28" s="1080" t="s">
        <v>1576</v>
      </c>
      <c r="D28" s="1107"/>
      <c r="E28" s="1108"/>
      <c r="F28" s="1108"/>
      <c r="H28" s="1109" t="s">
        <v>1577</v>
      </c>
      <c r="AX28" s="1126" t="s">
        <v>1578</v>
      </c>
      <c r="AZ28" s="1073" t="s">
        <v>1579</v>
      </c>
      <c r="BB28" s="1126" t="s">
        <v>1580</v>
      </c>
      <c r="BC28" s="1126" t="s">
        <v>1581</v>
      </c>
      <c r="BE28" s="1126">
        <v>2026</v>
      </c>
      <c r="BH28" s="1076" t="s">
        <v>28</v>
      </c>
      <c r="BJ28" s="1074" t="s">
        <v>1465</v>
      </c>
      <c r="BL28" s="1074" t="s">
        <v>1465</v>
      </c>
      <c r="BN28" s="1076" t="s">
        <v>28</v>
      </c>
      <c r="BQ28" s="1287">
        <v>4190073</v>
      </c>
      <c r="BR28" s="1074" t="s">
        <v>1582</v>
      </c>
      <c r="BS28" s="1435"/>
      <c r="BV28" s="1076"/>
      <c r="BW28" s="1076"/>
    </row>
    <row customHeight="1" ht="11.25">
      <c r="A29" s="1080" t="s">
        <v>1583</v>
      </c>
      <c r="D29" s="1110" t="s">
        <v>1584</v>
      </c>
      <c r="E29" s="1111" t="str">
        <f>IF(TEMPLATE_GROUP="","",INDEX(StartDateList,MATCH(TEMPLATE_GROUP,CodeTemplateList,0),1))</f>
        <v>01.01.2026</v>
      </c>
      <c r="F29" s="1111" t="str">
        <f>IF(TEMPLATE_GROUP="","",INDEX(EndDateList,MATCH(TEMPLATE_GROUP,CodeTemplateList,0),1))</f>
        <v>31.12.2030</v>
      </c>
      <c r="H29" s="1112" t="s">
        <v>1585</v>
      </c>
      <c r="AX29" s="1126" t="s">
        <v>1586</v>
      </c>
      <c r="AZ29" s="1126" t="s">
        <v>453</v>
      </c>
      <c r="BB29" s="1126" t="s">
        <v>1433</v>
      </c>
      <c r="BC29" s="1097"/>
      <c r="BE29" s="1126">
        <v>2027</v>
      </c>
      <c r="BJ29" s="1074" t="s">
        <v>1473</v>
      </c>
      <c r="BL29" s="1074" t="s">
        <v>1473</v>
      </c>
    </row>
    <row customHeight="1" ht="11.25">
      <c r="A30" s="1080" t="s">
        <v>1587</v>
      </c>
      <c r="D30" s="1113"/>
      <c r="E30" s="1114"/>
      <c r="F30" s="1114"/>
      <c r="AX30" s="1126" t="s">
        <v>1588</v>
      </c>
      <c r="AZ30" s="1126" t="s">
        <v>1258</v>
      </c>
      <c r="BE30" s="1126">
        <v>2028</v>
      </c>
      <c r="BJ30" s="1074" t="s">
        <v>1589</v>
      </c>
      <c r="BL30" s="1074" t="s">
        <v>1589</v>
      </c>
    </row>
    <row customHeight="1" ht="12.75">
      <c r="A31" s="1080" t="s">
        <v>1590</v>
      </c>
      <c r="D31" s="1107"/>
      <c r="E31" s="1108"/>
      <c r="F31" s="1108"/>
      <c r="H31" s="1115"/>
      <c r="AX31" s="1126" t="s">
        <v>1591</v>
      </c>
      <c r="AZ31" s="1126" t="s">
        <v>1592</v>
      </c>
      <c r="BE31" s="1126">
        <v>2029</v>
      </c>
      <c r="BJ31" s="1074" t="s">
        <v>1593</v>
      </c>
      <c r="BL31" s="1074" t="s">
        <v>1593</v>
      </c>
    </row>
    <row customHeight="1" ht="11.25">
      <c r="A32" s="1080" t="s">
        <v>1594</v>
      </c>
      <c r="D32" s="1110" t="s">
        <v>1595</v>
      </c>
      <c r="E32" s="1111" t="str">
        <f>IF(TEMPLATE_GROUP="","",INDEX(StartDateList,MATCH(TEMPLATE_GROUP,CodeTemplateList,0),1))</f>
        <v>01.01.2026</v>
      </c>
      <c r="F32" s="1111" t="str">
        <f>IF(TEMPLATE_GROUP="","",INDEX(EndDateList,MATCH(TEMPLATE_GROUP,CodeTemplateList,0),1))</f>
        <v>31.12.2030</v>
      </c>
      <c r="H32" s="1116" t="s">
        <v>1596</v>
      </c>
      <c r="O32" s="1080" t="s">
        <v>454</v>
      </c>
      <c r="AX32" s="1126" t="s">
        <v>1597</v>
      </c>
      <c r="AZ32" s="1126" t="s">
        <v>1326</v>
      </c>
      <c r="BE32" s="1126">
        <v>2030</v>
      </c>
      <c r="BJ32" s="1074" t="s">
        <v>1482</v>
      </c>
      <c r="BL32" s="1074" t="s">
        <v>1482</v>
      </c>
    </row>
    <row customHeight="1" ht="11.25">
      <c r="A33" s="1080" t="s">
        <v>1598</v>
      </c>
      <c r="O33" s="1080" t="s">
        <v>1256</v>
      </c>
      <c r="AX33" s="1126" t="s">
        <v>1599</v>
      </c>
      <c r="AZ33" s="1126" t="s">
        <v>452</v>
      </c>
      <c r="BE33" s="1126">
        <v>2031</v>
      </c>
      <c r="BJ33" s="1074" t="s">
        <v>1489</v>
      </c>
      <c r="BL33" s="1074" t="s">
        <v>1489</v>
      </c>
    </row>
    <row customHeight="1" ht="11.25">
      <c r="A34" s="1080" t="s">
        <v>1600</v>
      </c>
      <c r="O34" s="1080" t="s">
        <v>1291</v>
      </c>
      <c r="AX34" s="1126" t="s">
        <v>1601</v>
      </c>
      <c r="BE34" s="1126">
        <v>2032</v>
      </c>
      <c r="BJ34" s="1074" t="s">
        <v>1500</v>
      </c>
      <c r="BL34" s="1074" t="s">
        <v>1500</v>
      </c>
    </row>
    <row customHeight="1" ht="11.25">
      <c r="A35" s="1080" t="s">
        <v>1602</v>
      </c>
      <c r="O35" s="1080" t="s">
        <v>1324</v>
      </c>
      <c r="AX35" s="1126" t="s">
        <v>1603</v>
      </c>
      <c r="AZ35" s="1073" t="s">
        <v>1604</v>
      </c>
      <c r="BE35" s="1126">
        <v>2033</v>
      </c>
      <c r="BL35" s="1074" t="s">
        <v>1605</v>
      </c>
    </row>
    <row customHeight="1" ht="11.25">
      <c r="A36" s="1876" t="s">
        <v>1606</v>
      </c>
      <c r="D36" s="1117" t="s">
        <v>1607</v>
      </c>
      <c r="E36" s="1118" t="s">
        <v>812</v>
      </c>
      <c r="F36" s="1119" t="str">
        <f>INDEX(E37:E41,MATCH(TEMPLATE_SPHERE,F37:F41,0))</f>
        <v>теплоснабжения</v>
      </c>
      <c r="G36" s="1119" t="str">
        <f>INDEX(G37:G41,MATCH(TEMPLATE_SPHERE,F37:F41,0))</f>
        <v>теплоснабжение</v>
      </c>
      <c r="O36" s="1080" t="s">
        <v>1349</v>
      </c>
      <c r="AX36" s="1126" t="s">
        <v>1608</v>
      </c>
      <c r="AZ36" s="1126" t="s">
        <v>452</v>
      </c>
      <c r="BE36" s="1126">
        <v>2034</v>
      </c>
      <c r="BL36" s="1074" t="s">
        <v>1609</v>
      </c>
    </row>
    <row customHeight="1" ht="11.25">
      <c r="A37" s="1080" t="s">
        <v>1610</v>
      </c>
      <c r="E37" s="413" t="s">
        <v>1611</v>
      </c>
      <c r="F37" s="1120" t="s">
        <v>812</v>
      </c>
      <c r="G37" s="413" t="s">
        <v>1612</v>
      </c>
      <c r="O37" s="1080" t="s">
        <v>1368</v>
      </c>
      <c r="AX37" s="1126" t="s">
        <v>1613</v>
      </c>
      <c r="AZ37" s="1126" t="s">
        <v>1257</v>
      </c>
      <c r="BE37" s="1126">
        <v>2035</v>
      </c>
    </row>
    <row customHeight="1" ht="11.25">
      <c r="A38" s="1080" t="s">
        <v>1614</v>
      </c>
      <c r="E38" s="413" t="s">
        <v>1615</v>
      </c>
      <c r="F38" s="1121" t="s">
        <v>858</v>
      </c>
      <c r="G38" s="413" t="s">
        <v>1616</v>
      </c>
      <c r="O38" s="1080" t="s">
        <v>1385</v>
      </c>
      <c r="AX38" s="1126" t="s">
        <v>1617</v>
      </c>
      <c r="AZ38" s="1126" t="s">
        <v>1292</v>
      </c>
      <c r="BE38" s="1126">
        <v>2036</v>
      </c>
      <c r="BH38" s="1073" t="s">
        <v>1618</v>
      </c>
      <c r="BJ38" s="1073" t="s">
        <v>1619</v>
      </c>
      <c r="BL38" s="1073" t="s">
        <v>1620</v>
      </c>
      <c r="BN38" s="1073" t="s">
        <v>1621</v>
      </c>
    </row>
    <row customHeight="1" ht="11.25">
      <c r="A39" s="1080" t="s">
        <v>1622</v>
      </c>
      <c r="E39" s="413" t="s">
        <v>1623</v>
      </c>
      <c r="F39" s="1121" t="s">
        <v>911</v>
      </c>
      <c r="G39" s="413" t="s">
        <v>1624</v>
      </c>
      <c r="O39" s="1080" t="s">
        <v>1401</v>
      </c>
      <c r="AX39" s="1126" t="s">
        <v>1625</v>
      </c>
      <c r="AZ39" s="1126" t="s">
        <v>1325</v>
      </c>
      <c r="BE39" s="1126">
        <v>2037</v>
      </c>
      <c r="BH39" s="1074" t="s">
        <v>1626</v>
      </c>
      <c r="BJ39" s="1223" t="s">
        <v>1626</v>
      </c>
      <c r="BL39" s="1223" t="s">
        <v>1626</v>
      </c>
      <c r="BN39" s="1074" t="s">
        <v>1627</v>
      </c>
    </row>
    <row customHeight="1" ht="11.25">
      <c r="A40" s="1080" t="s">
        <v>1628</v>
      </c>
      <c r="E40" s="413" t="s">
        <v>1629</v>
      </c>
      <c r="F40" s="1121" t="s">
        <v>898</v>
      </c>
      <c r="G40" s="413" t="s">
        <v>1630</v>
      </c>
      <c r="O40" s="1080" t="s">
        <v>1417</v>
      </c>
      <c r="AX40" s="1126" t="s">
        <v>1631</v>
      </c>
      <c r="BE40" s="1126">
        <v>2038</v>
      </c>
      <c r="BH40" s="1074" t="s">
        <v>1632</v>
      </c>
      <c r="BJ40" s="1223" t="s">
        <v>1031</v>
      </c>
      <c r="BL40" s="1223" t="s">
        <v>1031</v>
      </c>
      <c r="BN40" s="1074" t="s">
        <v>1065</v>
      </c>
    </row>
    <row customHeight="1" ht="11.25">
      <c r="A41" s="1080" t="s">
        <v>1633</v>
      </c>
      <c r="E41" s="413" t="s">
        <v>1634</v>
      </c>
      <c r="F41" s="1121" t="s">
        <v>1635</v>
      </c>
      <c r="G41" s="413" t="s">
        <v>1634</v>
      </c>
      <c r="O41" s="1080" t="s">
        <v>1433</v>
      </c>
      <c r="AX41" s="1126" t="s">
        <v>1636</v>
      </c>
      <c r="AZ41" s="1073" t="s">
        <v>1637</v>
      </c>
      <c r="BE41" s="1126">
        <v>2039</v>
      </c>
      <c r="BH41" s="1074" t="s">
        <v>1638</v>
      </c>
      <c r="BJ41" s="1223" t="s">
        <v>1027</v>
      </c>
      <c r="BL41" s="1223" t="s">
        <v>1027</v>
      </c>
      <c r="BN41" s="1074" t="s">
        <v>1052</v>
      </c>
    </row>
    <row customHeight="1" ht="11.25">
      <c r="A42" s="1080" t="s">
        <v>1639</v>
      </c>
      <c r="AX42" s="1126" t="s">
        <v>1640</v>
      </c>
      <c r="AZ42" s="1126" t="s">
        <v>454</v>
      </c>
      <c r="BE42" s="1126">
        <v>2040</v>
      </c>
      <c r="BH42" s="1074" t="s">
        <v>1049</v>
      </c>
      <c r="BJ42" s="1223" t="s">
        <v>1029</v>
      </c>
      <c r="BL42" s="1223" t="s">
        <v>1029</v>
      </c>
      <c r="BN42" s="1074" t="s">
        <v>1641</v>
      </c>
    </row>
    <row customHeight="1" ht="11.25">
      <c r="A43" s="1080" t="s">
        <v>1642</v>
      </c>
      <c r="AX43" s="1126" t="s">
        <v>1643</v>
      </c>
      <c r="AZ43" s="1126" t="s">
        <v>1256</v>
      </c>
      <c r="BE43" s="1126">
        <v>2041</v>
      </c>
      <c r="BH43" s="1074" t="s">
        <v>1644</v>
      </c>
      <c r="BJ43" s="1223" t="s">
        <v>1638</v>
      </c>
      <c r="BL43" s="1223" t="s">
        <v>1638</v>
      </c>
      <c r="BN43" s="1074" t="s">
        <v>1645</v>
      </c>
    </row>
    <row customHeight="1" ht="11.25">
      <c r="A44" s="1080" t="s">
        <v>1646</v>
      </c>
      <c r="G44" s="1100">
        <f>YEAR(TODAY())</f>
        <v>2025</v>
      </c>
      <c r="I44" s="805" t="s">
        <v>1647</v>
      </c>
      <c r="J44" s="1095" t="s">
        <v>1648</v>
      </c>
      <c r="K44" s="1095" t="s">
        <v>1649</v>
      </c>
      <c r="AX44" s="1126" t="s">
        <v>1650</v>
      </c>
      <c r="AZ44" s="1126" t="s">
        <v>1291</v>
      </c>
      <c r="BE44" s="1126">
        <v>2042</v>
      </c>
      <c r="BH44" s="1074" t="s">
        <v>1651</v>
      </c>
      <c r="BJ44" s="1223" t="s">
        <v>1049</v>
      </c>
      <c r="BL44" s="1223" t="s">
        <v>1049</v>
      </c>
      <c r="BN44" s="1074" t="s">
        <v>1652</v>
      </c>
    </row>
    <row customHeight="1" ht="11.25">
      <c r="A45" s="1080" t="s">
        <v>1653</v>
      </c>
      <c r="D45" s="1117" t="s">
        <v>1654</v>
      </c>
      <c r="E45" s="1118" t="s">
        <v>1655</v>
      </c>
      <c r="F45" s="803" t="s">
        <v>1656</v>
      </c>
      <c r="G45" s="802" t="s">
        <v>1657</v>
      </c>
      <c r="H45" s="805" t="s">
        <v>1658</v>
      </c>
      <c r="I45" s="1747">
        <f>INDEX(PeriodIsEmptyList,MATCH(TEMPLATE_GROUP,CodeTemplateList,0),1)</f>
        <v>0</v>
      </c>
      <c r="J45" s="175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1659</v>
      </c>
      <c r="AZ45" s="1126" t="s">
        <v>1324</v>
      </c>
      <c r="BE45" s="1126">
        <v>2043</v>
      </c>
      <c r="BH45" s="1074" t="s">
        <v>1660</v>
      </c>
      <c r="BJ45" s="1223" t="s">
        <v>1043</v>
      </c>
      <c r="BL45" s="1223" t="s">
        <v>1043</v>
      </c>
      <c r="BN45" s="1074" t="s">
        <v>1661</v>
      </c>
    </row>
    <row customHeight="1" ht="11.25">
      <c r="A46" s="1080" t="s">
        <v>1662</v>
      </c>
      <c r="E46" s="413" t="s">
        <v>26</v>
      </c>
      <c r="F46" s="1120" t="s">
        <v>1663</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1664</v>
      </c>
      <c r="AZ46" s="1126" t="s">
        <v>1349</v>
      </c>
      <c r="BE46" s="1126">
        <v>2044</v>
      </c>
      <c r="BH46" s="1074" t="s">
        <v>1052</v>
      </c>
      <c r="BJ46" s="1223" t="s">
        <v>1033</v>
      </c>
      <c r="BL46" s="1223" t="s">
        <v>1033</v>
      </c>
      <c r="BN46" s="1074" t="s">
        <v>1665</v>
      </c>
    </row>
    <row customHeight="1" ht="11.25">
      <c r="A47" s="1080" t="s">
        <v>1666</v>
      </c>
      <c r="E47" s="413" t="s">
        <v>33</v>
      </c>
      <c r="F47" s="1121" t="s">
        <v>1667</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1668</v>
      </c>
      <c r="AZ47" s="1126" t="s">
        <v>1368</v>
      </c>
      <c r="BE47" s="1126">
        <v>2045</v>
      </c>
      <c r="BH47" s="1074" t="s">
        <v>1641</v>
      </c>
      <c r="BJ47" s="1223" t="s">
        <v>1035</v>
      </c>
      <c r="BL47" s="1223" t="s">
        <v>1035</v>
      </c>
      <c r="BN47" s="1074" t="s">
        <v>1669</v>
      </c>
    </row>
    <row customHeight="1" ht="11.25">
      <c r="A48" s="1080" t="s">
        <v>1670</v>
      </c>
      <c r="E48" s="413" t="s">
        <v>1671</v>
      </c>
      <c r="F48" s="1121" t="s">
        <v>1672</v>
      </c>
      <c r="G48" s="1122" t="str">
        <f>_xlfn.IFERROR(IF(f_year="","01.01."&amp;CURRENT_YEAR,"01.01."&amp;f_year),"01.01."&amp;CURRENT_YEAR)</f>
        <v>01.01.2025</v>
      </c>
      <c r="H48" s="1122" t="str">
        <f>_xlfn.IFERROR(IF(f_year="","31.12."&amp;CURRENT_YEAR,"31.12."&amp;f_year),"31.12."&amp;CURRENT_YEAR)</f>
        <v>31.12.2025</v>
      </c>
      <c r="I48" s="1748">
        <f>IF(f_year="",TRUE,FALSE)</f>
        <v>1</v>
      </c>
      <c r="J48" s="1751" t="s">
        <v>1673</v>
      </c>
      <c r="K48" s="1752"/>
      <c r="AX48" s="1126" t="s">
        <v>1674</v>
      </c>
      <c r="AZ48" s="1126" t="s">
        <v>1385</v>
      </c>
      <c r="BE48" s="1126">
        <v>2046</v>
      </c>
      <c r="BH48" s="1074" t="s">
        <v>1645</v>
      </c>
      <c r="BJ48" s="1223" t="s">
        <v>1037</v>
      </c>
      <c r="BL48" s="1223" t="s">
        <v>1037</v>
      </c>
      <c r="BN48" s="1074" t="s">
        <v>1675</v>
      </c>
    </row>
    <row customHeight="1" ht="11.25">
      <c r="A49" s="1080" t="s">
        <v>1676</v>
      </c>
      <c r="E49" s="413" t="s">
        <v>1677</v>
      </c>
      <c r="F49" s="1121" t="s">
        <v>1678</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1679</v>
      </c>
      <c r="AZ49" s="1126" t="s">
        <v>1401</v>
      </c>
      <c r="BE49" s="1126">
        <v>2047</v>
      </c>
      <c r="BH49" s="1074" t="s">
        <v>1053</v>
      </c>
      <c r="BJ49" s="1223" t="s">
        <v>1039</v>
      </c>
      <c r="BL49" s="1223" t="s">
        <v>1039</v>
      </c>
    </row>
    <row customHeight="1" ht="11.25">
      <c r="A50" s="1080" t="s">
        <v>1680</v>
      </c>
      <c r="E50" s="413" t="s">
        <v>1681</v>
      </c>
      <c r="F50" s="1121" t="s">
        <v>1023</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1682</v>
      </c>
      <c r="AZ50" s="1126" t="s">
        <v>1417</v>
      </c>
      <c r="BE50" s="1126">
        <v>2048</v>
      </c>
      <c r="BH50" s="1074" t="s">
        <v>1652</v>
      </c>
      <c r="BJ50" s="1223" t="s">
        <v>1041</v>
      </c>
      <c r="BL50" s="1223" t="s">
        <v>1041</v>
      </c>
    </row>
    <row customHeight="1" ht="11.25">
      <c r="A51" s="1080" t="s">
        <v>1683</v>
      </c>
      <c r="E51" s="413" t="s">
        <v>1684</v>
      </c>
      <c r="F51" s="1121" t="s">
        <v>1655</v>
      </c>
      <c r="G51" s="1122" t="str">
        <f>_xlfn.IFERROR(IF(TITLE_PERIOD_START="","01.01."&amp;CURRENT_YEAR,"01.01."&amp;YEAR(TITLE_PERIOD_START)),"01.01."&amp;CURRENT_YEAR)</f>
        <v>01.01.2026</v>
      </c>
      <c r="H51" s="1122" t="str">
        <f>_xlfn.IFERROR(IF(TITLE_PERIOD_END="","31.12."&amp;CURRENT_YEAR,"31.12."&amp;YEAR(TITLE_PERIOD_END)),"31.12."&amp;CURRENT_YEAR)</f>
        <v>31.12.2030</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1685</v>
      </c>
      <c r="AZ51" s="1126" t="s">
        <v>1433</v>
      </c>
      <c r="BE51" s="1126">
        <v>2049</v>
      </c>
      <c r="BH51" s="1074" t="s">
        <v>1661</v>
      </c>
      <c r="BJ51" s="1223" t="s">
        <v>1686</v>
      </c>
      <c r="BL51" s="1223" t="s">
        <v>1686</v>
      </c>
    </row>
    <row customHeight="1" ht="11.25">
      <c r="A52" s="1080" t="s">
        <v>1687</v>
      </c>
      <c r="E52" s="413" t="s">
        <v>1688</v>
      </c>
      <c r="F52" s="1121" t="s">
        <v>1689</v>
      </c>
      <c r="G52" s="1122" t="str">
        <f>_xlfn.IFERROR(IF(TITLE_PERIOD_START="","01.01."&amp;CURRENT_YEAR,"01.01."&amp;YEAR(TITLE_PERIOD_START)),"01.01."&amp;CURRENT_YEAR)</f>
        <v>01.01.2026</v>
      </c>
      <c r="H52" s="1122" t="str">
        <f>_xlfn.IFERROR(IF(TITLE_PERIOD_END="","31.12."&amp;CURRENT_YEAR,"31.12."&amp;YEAR(TITLE_PERIOD_END)),"31.12."&amp;CURRENT_YEAR)</f>
        <v>31.12.2030</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1690</v>
      </c>
      <c r="AZ52" s="1126" t="s">
        <v>452</v>
      </c>
      <c r="BE52" s="1126">
        <v>2050</v>
      </c>
      <c r="BH52" s="1074" t="s">
        <v>1665</v>
      </c>
      <c r="BJ52" s="1223" t="s">
        <v>1052</v>
      </c>
      <c r="BL52" s="1223" t="s">
        <v>1052</v>
      </c>
    </row>
    <row customHeight="1" ht="11.25">
      <c r="A53" s="1080" t="s">
        <v>1691</v>
      </c>
      <c r="E53" s="413" t="s">
        <v>1692</v>
      </c>
      <c r="F53" s="1121" t="s">
        <v>1692</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1693</v>
      </c>
      <c r="K53" s="1752"/>
      <c r="AX53" s="1126" t="s">
        <v>1694</v>
      </c>
      <c r="BE53" s="1126">
        <v>2051</v>
      </c>
      <c r="BH53" s="1074" t="s">
        <v>1669</v>
      </c>
      <c r="BJ53" s="1223" t="s">
        <v>1641</v>
      </c>
      <c r="BL53" s="1223" t="s">
        <v>1641</v>
      </c>
    </row>
    <row customHeight="1" ht="11.25">
      <c r="A54" s="1080" t="s">
        <v>1695</v>
      </c>
      <c r="AX54" s="1126" t="s">
        <v>1696</v>
      </c>
      <c r="AZ54" s="1073" t="s">
        <v>1697</v>
      </c>
      <c r="BE54" s="1126">
        <v>2052</v>
      </c>
      <c r="BH54" s="1074" t="s">
        <v>1675</v>
      </c>
      <c r="BJ54" s="1223" t="s">
        <v>1645</v>
      </c>
      <c r="BL54" s="1223" t="s">
        <v>1645</v>
      </c>
    </row>
    <row customHeight="1" ht="11.25">
      <c r="A55" s="1080" t="s">
        <v>1698</v>
      </c>
      <c r="AX55" s="1126" t="s">
        <v>1699</v>
      </c>
      <c r="AZ55" s="1126" t="s">
        <v>1234</v>
      </c>
      <c r="BE55" s="1126">
        <v>2053</v>
      </c>
      <c r="BH55" s="1076" t="s">
        <v>28</v>
      </c>
      <c r="BJ55" s="1223" t="s">
        <v>1053</v>
      </c>
      <c r="BL55" s="1223" t="s">
        <v>1053</v>
      </c>
    </row>
    <row customHeight="1" ht="11.25">
      <c r="A56" s="1080" t="s">
        <v>1700</v>
      </c>
      <c r="D56" s="1124" t="s">
        <v>1701</v>
      </c>
      <c r="E56" s="1101" t="s">
        <v>112</v>
      </c>
      <c r="F56" s="1080" t="s">
        <v>1702</v>
      </c>
      <c r="AX56" s="1126" t="s">
        <v>1703</v>
      </c>
      <c r="AZ56" s="1126" t="s">
        <v>1259</v>
      </c>
      <c r="BE56" s="1126">
        <v>2054</v>
      </c>
      <c r="BH56" s="1076" t="s">
        <v>28</v>
      </c>
      <c r="BJ56" s="1223" t="s">
        <v>1652</v>
      </c>
      <c r="BL56" s="1223" t="s">
        <v>1652</v>
      </c>
    </row>
    <row customHeight="1" ht="11.25">
      <c r="A57" s="1080" t="s">
        <v>1704</v>
      </c>
      <c r="D57" s="1124" t="s">
        <v>1705</v>
      </c>
      <c r="E57" s="1101" t="s">
        <v>112</v>
      </c>
      <c r="F57" s="1080" t="s">
        <v>1702</v>
      </c>
      <c r="AX57" s="1126" t="s">
        <v>1706</v>
      </c>
      <c r="AZ57" s="1126" t="s">
        <v>1294</v>
      </c>
      <c r="BE57" s="1126">
        <v>2055</v>
      </c>
      <c r="BJ57" s="1223" t="s">
        <v>1661</v>
      </c>
      <c r="BL57" s="1223" t="s">
        <v>1661</v>
      </c>
    </row>
    <row customHeight="1" ht="11.25">
      <c r="A58" s="1080" t="s">
        <v>1707</v>
      </c>
      <c r="D58" s="1124" t="s">
        <v>1708</v>
      </c>
      <c r="E58" s="1101" t="s">
        <v>112</v>
      </c>
      <c r="F58" s="1080" t="s">
        <v>1702</v>
      </c>
      <c r="AX58" s="1126" t="s">
        <v>1709</v>
      </c>
      <c r="BE58" s="1126">
        <v>2056</v>
      </c>
      <c r="BJ58" s="1223" t="s">
        <v>1665</v>
      </c>
      <c r="BL58" s="1223" t="s">
        <v>1665</v>
      </c>
    </row>
    <row customHeight="1" ht="11.25">
      <c r="A59" s="1080" t="s">
        <v>1710</v>
      </c>
      <c r="D59" s="1124" t="s">
        <v>132</v>
      </c>
      <c r="E59" s="1101" t="s">
        <v>1597</v>
      </c>
      <c r="F59" s="1080" t="s">
        <v>1711</v>
      </c>
      <c r="AX59" s="1126" t="s">
        <v>1712</v>
      </c>
      <c r="AZ59" s="1073" t="s">
        <v>1713</v>
      </c>
      <c r="BE59" s="1126">
        <v>2057</v>
      </c>
      <c r="BJ59" s="1223" t="s">
        <v>1669</v>
      </c>
      <c r="BL59" s="1223" t="s">
        <v>1669</v>
      </c>
    </row>
    <row customHeight="1" ht="11.25">
      <c r="A60" s="1080" t="s">
        <v>1714</v>
      </c>
      <c r="D60" s="1124" t="s">
        <v>1715</v>
      </c>
      <c r="E60" s="1101" t="s">
        <v>1597</v>
      </c>
      <c r="F60" s="1080" t="s">
        <v>1711</v>
      </c>
      <c r="AX60" s="1126" t="s">
        <v>1716</v>
      </c>
      <c r="AZ60" s="1126" t="s">
        <v>1235</v>
      </c>
      <c r="BE60" s="1126">
        <v>2058</v>
      </c>
      <c r="BJ60" s="1223" t="s">
        <v>1675</v>
      </c>
      <c r="BL60" s="1223" t="s">
        <v>1675</v>
      </c>
    </row>
    <row customHeight="1" ht="11.25">
      <c r="A61" s="1080" t="s">
        <v>1717</v>
      </c>
      <c r="D61" s="1124" t="s">
        <v>1718</v>
      </c>
      <c r="E61" s="1101" t="s">
        <v>1597</v>
      </c>
      <c r="F61" s="1080" t="s">
        <v>1711</v>
      </c>
      <c r="AX61" s="1126" t="s">
        <v>1719</v>
      </c>
      <c r="AZ61" s="1126" t="s">
        <v>1260</v>
      </c>
      <c r="BE61" s="1126">
        <v>2059</v>
      </c>
      <c r="BL61" s="1223" t="s">
        <v>1045</v>
      </c>
    </row>
    <row customHeight="1" ht="11.25">
      <c r="A62" s="1080" t="s">
        <v>1720</v>
      </c>
      <c r="D62" s="1124" t="s">
        <v>131</v>
      </c>
      <c r="E62" s="1101">
        <v>30</v>
      </c>
      <c r="F62" s="1080" t="s">
        <v>1711</v>
      </c>
      <c r="AZ62" s="1126" t="s">
        <v>1295</v>
      </c>
      <c r="BE62" s="1126">
        <v>2060</v>
      </c>
      <c r="BL62" s="1223" t="s">
        <v>1047</v>
      </c>
    </row>
    <row customHeight="1" ht="11.25">
      <c r="A63" s="1080" t="s">
        <v>1721</v>
      </c>
      <c r="D63" s="1124" t="s">
        <v>1722</v>
      </c>
      <c r="E63" s="1101">
        <v>30</v>
      </c>
      <c r="F63" s="1080" t="s">
        <v>1711</v>
      </c>
      <c r="AZ63" s="1126" t="s">
        <v>1327</v>
      </c>
      <c r="BE63" s="1126">
        <v>2061</v>
      </c>
    </row>
    <row customHeight="1" ht="11.25">
      <c r="A64" s="1080" t="s">
        <v>1723</v>
      </c>
      <c r="D64" s="1124" t="s">
        <v>1724</v>
      </c>
      <c r="E64" s="1101">
        <v>30</v>
      </c>
      <c r="F64" s="1080" t="s">
        <v>1711</v>
      </c>
      <c r="AZ64" s="1126" t="s">
        <v>1350</v>
      </c>
      <c r="BE64" s="1126">
        <v>2062</v>
      </c>
    </row>
    <row customHeight="1" ht="11.25">
      <c r="A65" s="1080" t="s">
        <v>1725</v>
      </c>
      <c r="D65" s="1080"/>
      <c r="BE65" s="1126">
        <v>2063</v>
      </c>
    </row>
    <row customHeight="1" ht="11.25">
      <c r="A66" s="1080" t="s">
        <v>1726</v>
      </c>
      <c r="AZ66" s="1073" t="s">
        <v>1727</v>
      </c>
      <c r="BE66" s="1126">
        <v>2064</v>
      </c>
    </row>
    <row customHeight="1" ht="11.25">
      <c r="A67" s="1080" t="s">
        <v>1728</v>
      </c>
      <c r="AZ67" s="1126" t="s">
        <v>1236</v>
      </c>
      <c r="BE67" s="1126">
        <v>2065</v>
      </c>
    </row>
    <row customHeight="1" ht="11.25">
      <c r="A68" s="1080" t="s">
        <v>1729</v>
      </c>
      <c r="AZ68" s="1126" t="s">
        <v>1261</v>
      </c>
      <c r="BE68" s="1126">
        <v>2066</v>
      </c>
      <c r="BH68" s="1073" t="s">
        <v>1730</v>
      </c>
      <c r="BJ68" s="1073" t="s">
        <v>1731</v>
      </c>
      <c r="BL68" s="1073" t="s">
        <v>1732</v>
      </c>
      <c r="BN68" s="1073" t="s">
        <v>1733</v>
      </c>
    </row>
    <row customHeight="1" ht="11.25">
      <c r="A69" s="1080" t="s">
        <v>1734</v>
      </c>
      <c r="AZ69" s="1126" t="s">
        <v>1296</v>
      </c>
      <c r="BE69" s="1126">
        <v>2067</v>
      </c>
      <c r="BH69" s="1074" t="s">
        <v>1735</v>
      </c>
      <c r="BI69" s="1123" t="s">
        <v>110</v>
      </c>
      <c r="BJ69" s="1074" t="s">
        <v>1736</v>
      </c>
      <c r="BK69" s="1123" t="s">
        <v>110</v>
      </c>
      <c r="BL69" s="1074" t="s">
        <v>1737</v>
      </c>
      <c r="BM69" s="1076" t="s">
        <v>110</v>
      </c>
      <c r="BN69" s="1074" t="s">
        <v>1738</v>
      </c>
    </row>
    <row customHeight="1" ht="11.25">
      <c r="A70" s="1080" t="s">
        <v>1739</v>
      </c>
      <c r="AZ70" s="1126" t="s">
        <v>1328</v>
      </c>
      <c r="BE70" s="1126">
        <v>2068</v>
      </c>
      <c r="BH70" s="1074" t="s">
        <v>1740</v>
      </c>
      <c r="BJ70" s="1074" t="s">
        <v>1741</v>
      </c>
      <c r="BL70" s="1074" t="s">
        <v>1742</v>
      </c>
      <c r="BN70" s="1074" t="s">
        <v>1743</v>
      </c>
    </row>
    <row customHeight="1" ht="11.25">
      <c r="A71" s="1080" t="s">
        <v>1744</v>
      </c>
      <c r="AZ71" s="1126" t="s">
        <v>1330</v>
      </c>
      <c r="BE71" s="1126">
        <v>2069</v>
      </c>
      <c r="BH71" s="1074" t="s">
        <v>1745</v>
      </c>
      <c r="BI71" s="1123" t="s">
        <v>91</v>
      </c>
      <c r="BJ71" s="1074" t="s">
        <v>1746</v>
      </c>
      <c r="BK71" s="1123" t="s">
        <v>91</v>
      </c>
      <c r="BL71" s="1074" t="s">
        <v>1747</v>
      </c>
      <c r="BM71" s="1076" t="s">
        <v>91</v>
      </c>
      <c r="BN71" s="1074" t="s">
        <v>1748</v>
      </c>
    </row>
    <row customHeight="1" ht="11.25">
      <c r="A72" s="1080" t="s">
        <v>1749</v>
      </c>
      <c r="AZ72" s="1126" t="s">
        <v>19</v>
      </c>
      <c r="BE72" s="1126">
        <v>2070</v>
      </c>
      <c r="BH72" s="1074" t="s">
        <v>1750</v>
      </c>
      <c r="BJ72" s="1074" t="s">
        <v>1750</v>
      </c>
      <c r="BL72" s="1074" t="s">
        <v>1750</v>
      </c>
      <c r="BN72" s="1074" t="s">
        <v>1751</v>
      </c>
    </row>
    <row customHeight="1" ht="11.25">
      <c r="A73" s="1080" t="s">
        <v>1752</v>
      </c>
      <c r="BH73" s="1074" t="s">
        <v>1753</v>
      </c>
      <c r="BI73" s="1123" t="s">
        <v>112</v>
      </c>
      <c r="BJ73" s="1074" t="s">
        <v>1754</v>
      </c>
      <c r="BK73" s="1123" t="s">
        <v>112</v>
      </c>
      <c r="BL73" s="1074" t="s">
        <v>1755</v>
      </c>
      <c r="BM73" s="1076" t="s">
        <v>112</v>
      </c>
      <c r="BN73" s="1074" t="s">
        <v>1756</v>
      </c>
    </row>
    <row customHeight="1" ht="11.25">
      <c r="A74" s="1080" t="s">
        <v>1757</v>
      </c>
      <c r="BH74" s="1074" t="s">
        <v>1758</v>
      </c>
      <c r="BJ74" s="1074" t="s">
        <v>1759</v>
      </c>
      <c r="BL74" s="1074" t="s">
        <v>1760</v>
      </c>
      <c r="BN74" s="1074" t="s">
        <v>1761</v>
      </c>
    </row>
    <row customHeight="1" ht="11.25">
      <c r="A75" s="1080" t="s">
        <v>1762</v>
      </c>
      <c r="AZ75" s="1073" t="s">
        <v>1763</v>
      </c>
      <c r="BH75" s="1074" t="s">
        <v>1764</v>
      </c>
      <c r="BJ75" s="1074" t="s">
        <v>1764</v>
      </c>
      <c r="BL75" s="1074" t="s">
        <v>1764</v>
      </c>
    </row>
    <row customHeight="1" ht="11.25">
      <c r="A76" s="1080" t="s">
        <v>1765</v>
      </c>
      <c r="AZ76" s="1126" t="s">
        <v>1245</v>
      </c>
      <c r="BH76" s="1074" t="s">
        <v>1766</v>
      </c>
      <c r="BJ76" s="1074" t="s">
        <v>1767</v>
      </c>
      <c r="BL76" s="1074" t="s">
        <v>1768</v>
      </c>
    </row>
    <row customHeight="1" ht="11.25">
      <c r="A77" s="1080" t="s">
        <v>1769</v>
      </c>
      <c r="AZ77" s="1126" t="s">
        <v>1271</v>
      </c>
    </row>
    <row customHeight="1" ht="11.25">
      <c r="A78" s="1080" t="s">
        <v>1770</v>
      </c>
      <c r="AZ78" s="1126" t="s">
        <v>1303</v>
      </c>
    </row>
    <row customHeight="1" ht="11.25">
      <c r="A79" s="1080" t="s">
        <v>1771</v>
      </c>
      <c r="AZ79" s="1126" t="s">
        <v>1334</v>
      </c>
      <c r="BH79" s="1073" t="s">
        <v>1772</v>
      </c>
      <c r="BJ79" s="1073" t="s">
        <v>1773</v>
      </c>
      <c r="BL79" s="1073" t="s">
        <v>1774</v>
      </c>
    </row>
    <row customHeight="1" ht="11.25">
      <c r="A80" s="1080" t="s">
        <v>16</v>
      </c>
      <c r="AZ80" s="1126" t="s">
        <v>1355</v>
      </c>
      <c r="BH80" s="1074" t="s">
        <v>1775</v>
      </c>
      <c r="BJ80" s="1074" t="s">
        <v>1776</v>
      </c>
      <c r="BL80" s="1074" t="s">
        <v>1777</v>
      </c>
    </row>
    <row customHeight="1" ht="11.25">
      <c r="A81" s="1080" t="s">
        <v>1778</v>
      </c>
      <c r="AZ81" s="1126" t="s">
        <v>1372</v>
      </c>
      <c r="BH81" s="1074" t="s">
        <v>1779</v>
      </c>
      <c r="BJ81" s="1074" t="s">
        <v>1780</v>
      </c>
      <c r="BL81" s="1074" t="s">
        <v>1781</v>
      </c>
    </row>
    <row customHeight="1" ht="11.25">
      <c r="A82" s="1080" t="s">
        <v>1782</v>
      </c>
      <c r="AZ82" s="1126" t="s">
        <v>1387</v>
      </c>
      <c r="BH82" s="1074" t="s">
        <v>1783</v>
      </c>
      <c r="BJ82" s="1074" t="s">
        <v>1784</v>
      </c>
      <c r="BL82" s="1074" t="s">
        <v>1785</v>
      </c>
    </row>
    <row customHeight="1" ht="11.25">
      <c r="A83" s="1080" t="s">
        <v>1786</v>
      </c>
      <c r="BH83" s="1074" t="s">
        <v>1787</v>
      </c>
      <c r="BJ83" s="1074" t="s">
        <v>1788</v>
      </c>
      <c r="BL83" s="1074" t="s">
        <v>1789</v>
      </c>
    </row>
    <row customHeight="1" ht="11.25">
      <c r="A84" s="1080" t="s">
        <v>1790</v>
      </c>
      <c r="AZ84" s="1073" t="s">
        <v>1791</v>
      </c>
    </row>
    <row customHeight="1" ht="11.25">
      <c r="A85" s="1876" t="s">
        <v>1792</v>
      </c>
      <c r="AZ85" s="1126" t="s">
        <v>1793</v>
      </c>
    </row>
    <row customHeight="1" ht="11.25">
      <c r="A86" s="1080" t="s">
        <v>1794</v>
      </c>
      <c r="AZ86" s="1126" t="s">
        <v>1795</v>
      </c>
      <c r="BH86" s="1073" t="s">
        <v>1796</v>
      </c>
      <c r="BJ86" s="1073" t="s">
        <v>1797</v>
      </c>
      <c r="BL86" s="1073" t="s">
        <v>1798</v>
      </c>
    </row>
    <row customHeight="1" ht="11.25">
      <c r="A87" s="1080" t="s">
        <v>1799</v>
      </c>
      <c r="AZ87" s="1126" t="s">
        <v>1800</v>
      </c>
      <c r="BH87" s="1074" t="s">
        <v>1801</v>
      </c>
      <c r="BJ87" s="1074" t="s">
        <v>1802</v>
      </c>
      <c r="BL87" s="1074" t="s">
        <v>1803</v>
      </c>
    </row>
    <row customHeight="1" ht="11.25">
      <c r="A88" s="1080" t="s">
        <v>1804</v>
      </c>
      <c r="AZ88" s="1612"/>
      <c r="BH88" s="1074" t="s">
        <v>1805</v>
      </c>
      <c r="BJ88" s="1074" t="s">
        <v>1806</v>
      </c>
      <c r="BL88" s="1074" t="s">
        <v>1807</v>
      </c>
    </row>
    <row customHeight="1" ht="11.25">
      <c r="A89" s="1080" t="s">
        <v>1808</v>
      </c>
      <c r="AZ89" s="1073" t="s">
        <v>1809</v>
      </c>
    </row>
    <row customHeight="1" ht="11.25">
      <c r="A90" s="1080" t="s">
        <v>1810</v>
      </c>
      <c r="AZ90" s="1126" t="s">
        <v>1023</v>
      </c>
    </row>
    <row customHeight="1" ht="11.25">
      <c r="A91" s="1080" t="s">
        <v>1811</v>
      </c>
      <c r="AZ91" s="1126" t="s">
        <v>1059</v>
      </c>
      <c r="BH91" s="1073" t="s">
        <v>1812</v>
      </c>
      <c r="BJ91" s="1073" t="s">
        <v>1813</v>
      </c>
      <c r="BL91" s="1073" t="s">
        <v>1814</v>
      </c>
    </row>
    <row customHeight="1" ht="11.25">
      <c r="AZ92" s="1126" t="s">
        <v>1815</v>
      </c>
      <c r="BH92" s="1074" t="s">
        <v>1816</v>
      </c>
      <c r="BJ92" s="1074" t="s">
        <v>1817</v>
      </c>
      <c r="BL92" s="1074" t="s">
        <v>1818</v>
      </c>
    </row>
    <row customHeight="1" ht="11.25">
      <c r="AZ93" s="1126" t="s">
        <v>1819</v>
      </c>
      <c r="BH93" s="1074" t="s">
        <v>1820</v>
      </c>
      <c r="BJ93" s="1074" t="s">
        <v>1821</v>
      </c>
      <c r="BL93" s="1074" t="s">
        <v>1822</v>
      </c>
    </row>
    <row customHeight="1" ht="11.25">
      <c r="AZ94" s="1126" t="s">
        <v>1823</v>
      </c>
    </row>
    <row r="96" customHeight="1" ht="11.25">
      <c r="AZ96" s="1073" t="s">
        <v>1824</v>
      </c>
      <c r="BH96" s="1073" t="s">
        <v>1825</v>
      </c>
      <c r="BJ96" s="1073" t="s">
        <v>1826</v>
      </c>
      <c r="BL96" s="1073" t="s">
        <v>1827</v>
      </c>
      <c r="BN96" s="1073" t="s">
        <v>1828</v>
      </c>
    </row>
    <row customHeight="1" ht="11.25">
      <c r="AZ97" s="1907" t="s">
        <v>1829</v>
      </c>
      <c r="BA97" s="1908" t="s">
        <v>1830</v>
      </c>
      <c r="BH97" s="1074" t="s">
        <v>1831</v>
      </c>
      <c r="BJ97" s="1074" t="s">
        <v>1832</v>
      </c>
      <c r="BL97" s="1074" t="s">
        <v>1833</v>
      </c>
      <c r="BN97" s="1074" t="s">
        <v>1834</v>
      </c>
    </row>
    <row customHeight="1" ht="11.25">
      <c r="AZ98" s="1907" t="s">
        <v>1835</v>
      </c>
      <c r="BA98" s="1908" t="s">
        <v>1836</v>
      </c>
      <c r="BH98" s="1074" t="s">
        <v>1837</v>
      </c>
      <c r="BJ98" s="1074" t="s">
        <v>1838</v>
      </c>
      <c r="BL98" s="1074" t="s">
        <v>1839</v>
      </c>
      <c r="BN98" s="1074" t="s">
        <v>1840</v>
      </c>
    </row>
    <row customHeight="1" ht="22.5">
      <c r="AZ99" s="1907" t="s">
        <v>1841</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1842</v>
      </c>
      <c r="BJ99" s="1074" t="s">
        <v>1843</v>
      </c>
      <c r="BL99" s="1074" t="s">
        <v>1844</v>
      </c>
      <c r="BN99" s="1074" t="s">
        <v>1845</v>
      </c>
    </row>
    <row customHeight="1" ht="22.5">
      <c r="AZ100" s="1907" t="s">
        <v>1846</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1433</v>
      </c>
      <c r="BL100" s="1074" t="s">
        <v>1433</v>
      </c>
      <c r="BN100" s="1074" t="s">
        <v>1847</v>
      </c>
    </row>
    <row customHeight="1" ht="22.5">
      <c r="AZ101" s="1907" t="s">
        <v>1848</v>
      </c>
      <c r="BA101" s="1908" t="s">
        <v>1849</v>
      </c>
      <c r="BN101" s="1074" t="s">
        <v>1850</v>
      </c>
    </row>
    <row customHeight="1" ht="22.5">
      <c r="AZ102" s="1907" t="s">
        <v>1851</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1852</v>
      </c>
    </row>
    <row customHeight="1" ht="11.25">
      <c r="AZ103" s="1907" t="s">
        <v>1853</v>
      </c>
      <c r="BA103" s="1908" t="s">
        <v>1854</v>
      </c>
      <c r="BN103" s="1074" t="s">
        <v>1855</v>
      </c>
    </row>
    <row customHeight="1" ht="11.25">
      <c r="BN104" s="1074" t="s">
        <v>1856</v>
      </c>
    </row>
    <row customHeight="1" ht="11.25">
      <c r="AZ105" s="1698" t="s">
        <v>1857</v>
      </c>
    </row>
    <row customHeight="1" ht="11.25">
      <c r="AZ106" s="1126" t="s">
        <v>1858</v>
      </c>
    </row>
    <row customHeight="1" ht="11.25">
      <c r="AZ107" s="1126" t="s">
        <v>1859</v>
      </c>
      <c r="BH107" s="1073" t="s">
        <v>1860</v>
      </c>
      <c r="BJ107" s="1073" t="s">
        <v>1861</v>
      </c>
      <c r="BL107" s="1073" t="s">
        <v>1862</v>
      </c>
      <c r="BN107" s="1073" t="s">
        <v>1863</v>
      </c>
    </row>
    <row customHeight="1" ht="11.25">
      <c r="AZ108" s="1126" t="s">
        <v>576</v>
      </c>
      <c r="BH108" s="1074" t="s">
        <v>1864</v>
      </c>
      <c r="BJ108" s="1074" t="s">
        <v>1865</v>
      </c>
      <c r="BL108" s="1074" t="s">
        <v>1519</v>
      </c>
      <c r="BN108" s="1074" t="s">
        <v>1866</v>
      </c>
    </row>
    <row customHeight="1" ht="11.25">
      <c r="BH109" s="1074" t="s">
        <v>1867</v>
      </c>
    </row>
    <row customHeight="1" ht="11.25">
      <c r="AZ110" s="1698" t="s">
        <v>1868</v>
      </c>
      <c r="BH110" s="1074" t="s">
        <v>1867</v>
      </c>
    </row>
    <row customHeight="1" ht="11.25">
      <c r="AZ111" s="1907" t="s">
        <v>1829</v>
      </c>
      <c r="BA111" s="1908" t="s">
        <v>1830</v>
      </c>
    </row>
    <row customHeight="1" ht="11.25">
      <c r="AZ112" s="1907" t="s">
        <v>1835</v>
      </c>
      <c r="BA112" s="1908" t="s">
        <v>1836</v>
      </c>
    </row>
    <row customHeight="1" ht="22.5">
      <c r="AZ113" s="1907" t="s">
        <v>1841</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1846</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1869</v>
      </c>
    </row>
    <row customHeight="1" ht="22.5">
      <c r="AZ115" s="1907" t="s">
        <v>1851</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452</v>
      </c>
    </row>
    <row customHeight="1" ht="11.25">
      <c r="AZ116" s="1907" t="s">
        <v>1853</v>
      </c>
      <c r="BA116" s="1908" t="s">
        <v>1854</v>
      </c>
      <c r="BH116" s="1074" t="s">
        <v>1257</v>
      </c>
    </row>
    <row customHeight="1" ht="11.25">
      <c r="BH117" s="1074" t="s">
        <v>1292</v>
      </c>
    </row>
    <row customHeight="1" ht="11.25">
      <c r="BH118" s="1074"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7566D-F234-930D-FA25-0.9B41A29E}"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304</v>
      </c>
      <c r="J1" s="461" t="s">
        <v>14</v>
      </c>
    </row>
    <row customHeight="1" ht="22.5" hidden="1">
      <c r="A2" s="508"/>
      <c r="B2" s="508"/>
      <c r="C2" s="1736" t="s">
        <v>450</v>
      </c>
      <c r="D2" s="1526"/>
      <c r="E2" s="1532"/>
      <c r="F2" s="1555"/>
      <c r="H2" s="481"/>
      <c r="J2" s="461">
        <v>0</v>
      </c>
    </row>
    <row customHeight="1" ht="11.25" hidden="1">
      <c r="J3" s="461">
        <v>0</v>
      </c>
    </row>
    <row customHeight="1" ht="11.25">
      <c r="A4" s="1556"/>
      <c r="B4" s="1556"/>
      <c r="J4" s="461">
        <v>11</v>
      </c>
    </row>
    <row customHeight="1" ht="2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Тюменская область</v>
      </c>
      <c r="E6" s="2182"/>
      <c r="F6" s="2182"/>
      <c r="I6" s="721"/>
      <c r="J6" s="461">
        <v>17</v>
      </c>
    </row>
    <row s="483" customFormat="1" customHeight="1" ht="11.25">
      <c r="A7" s="507"/>
      <c r="B7" s="507"/>
      <c r="D7" s="720"/>
      <c r="E7" s="720"/>
      <c r="F7" s="758"/>
      <c r="G7" s="720"/>
      <c r="J7" s="483">
        <v>11</v>
      </c>
    </row>
    <row customHeight="1" ht="11.25" hidden="1">
      <c r="A8" s="508"/>
      <c r="B8" s="508"/>
      <c r="C8" s="463"/>
      <c r="D8" s="469"/>
      <c r="E8" s="2213"/>
      <c r="F8" s="2213"/>
      <c r="J8" s="461">
        <v>0</v>
      </c>
    </row>
    <row customHeight="1" ht="11.25">
      <c r="A9" s="508"/>
      <c r="B9" s="508"/>
      <c r="C9" s="463"/>
      <c r="D9" s="2210" t="s">
        <v>305</v>
      </c>
      <c r="E9" s="2211"/>
      <c r="F9" s="2211"/>
      <c r="G9" s="2214" t="s">
        <v>306</v>
      </c>
      <c r="J9" s="461">
        <v>11</v>
      </c>
    </row>
    <row customHeight="1" ht="11.25">
      <c r="A10" s="508"/>
      <c r="B10" s="508"/>
      <c r="C10" s="463"/>
      <c r="D10" s="1480" t="s">
        <v>89</v>
      </c>
      <c r="E10" s="1482" t="s">
        <v>307</v>
      </c>
      <c r="F10" s="1482" t="s">
        <v>308</v>
      </c>
      <c r="G10" s="2215"/>
      <c r="J10" s="461">
        <v>11</v>
      </c>
    </row>
    <row customHeight="1" ht="0.7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ТМУП "ТТС"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20.25">
      <c r="A13" s="508"/>
      <c r="B13" s="508"/>
      <c r="C13" s="463"/>
      <c r="D13" s="1526">
        <v>2</v>
      </c>
      <c r="E13" s="1533" t="s">
        <v>1870</v>
      </c>
      <c r="F13" s="1527" t="s">
        <v>311</v>
      </c>
      <c r="G13" s="480"/>
      <c r="H13" s="1539"/>
      <c r="J13" s="461">
        <v>19</v>
      </c>
    </row>
    <row customHeight="1" ht="20.25">
      <c r="A14" s="508"/>
      <c r="B14" s="508"/>
      <c r="C14" s="463"/>
      <c r="D14" s="1529" t="s">
        <v>713</v>
      </c>
      <c r="E14" s="1530" t="s">
        <v>1871</v>
      </c>
      <c r="F14" s="1532"/>
      <c r="G14" s="1531" t="s">
        <v>1872</v>
      </c>
      <c r="H14" s="1539"/>
      <c r="J14" s="461">
        <v>19</v>
      </c>
    </row>
    <row customHeight="1" ht="20.25">
      <c r="A15" s="508"/>
      <c r="B15" s="508"/>
      <c r="C15" s="463"/>
      <c r="D15" s="1529" t="s">
        <v>312</v>
      </c>
      <c r="E15" s="1530" t="s">
        <v>1873</v>
      </c>
      <c r="F15" s="1532"/>
      <c r="G15" s="1531" t="s">
        <v>1874</v>
      </c>
      <c r="H15" s="1539"/>
      <c r="J15" s="461">
        <v>19</v>
      </c>
    </row>
    <row customHeight="1" ht="24">
      <c r="A16" s="508"/>
      <c r="B16" s="508"/>
      <c r="C16" s="463"/>
      <c r="D16" s="1529" t="s">
        <v>315</v>
      </c>
      <c r="E16" s="1528" t="s">
        <v>1875</v>
      </c>
      <c r="F16" s="1537"/>
      <c r="G16" s="480" t="s">
        <v>1876</v>
      </c>
      <c r="H16" s="1539"/>
      <c r="J16" s="461">
        <v>23</v>
      </c>
    </row>
    <row customHeight="1" ht="48">
      <c r="A17" s="508"/>
      <c r="B17" s="508"/>
      <c r="C17" s="463"/>
      <c r="D17" s="1526">
        <v>3</v>
      </c>
      <c r="E17" s="1533" t="s">
        <v>1877</v>
      </c>
      <c r="F17" s="1532"/>
      <c r="G17" s="480" t="s">
        <v>1878</v>
      </c>
      <c r="H17" s="1539"/>
      <c r="J17" s="461">
        <v>46</v>
      </c>
    </row>
    <row customHeight="1" ht="48">
      <c r="A18" s="1481">
        <v>1</v>
      </c>
      <c r="B18" s="508"/>
      <c r="C18" s="1483"/>
      <c r="D18" s="1526" t="s">
        <v>92</v>
      </c>
      <c r="E18" s="1533" t="s">
        <v>1879</v>
      </c>
      <c r="F18" s="1532"/>
      <c r="G18" s="480" t="s">
        <v>1878</v>
      </c>
      <c r="H18" s="1539"/>
      <c r="I18" s="858"/>
      <c r="J18" s="461">
        <v>46</v>
      </c>
    </row>
    <row customHeight="1" ht="23.25">
      <c r="A19" s="508"/>
      <c r="B19" s="508"/>
      <c r="C19" s="463"/>
      <c r="D19" s="1526" t="s">
        <v>112</v>
      </c>
      <c r="E19" s="1533" t="s">
        <v>1880</v>
      </c>
      <c r="F19" s="1527" t="s">
        <v>311</v>
      </c>
      <c r="G19" s="2477" t="s">
        <v>1881</v>
      </c>
      <c r="H19" s="481"/>
      <c r="J19" s="461">
        <v>22</v>
      </c>
    </row>
    <row s="1536" customFormat="1" customHeight="1" ht="5.25" hidden="1">
      <c r="A20" s="508"/>
      <c r="B20" s="508"/>
      <c r="C20" s="1535"/>
      <c r="D20" s="1534" t="s">
        <v>1120</v>
      </c>
      <c r="E20" s="1020"/>
      <c r="F20" s="1019"/>
      <c r="G20" s="2478"/>
      <c r="J20" s="1536">
        <v>0</v>
      </c>
    </row>
    <row customHeight="1" ht="15.75">
      <c r="A21" s="508"/>
      <c r="B21" s="508"/>
      <c r="C21" s="463"/>
      <c r="D21" s="473"/>
      <c r="E21" s="421" t="s">
        <v>344</v>
      </c>
      <c r="F21" s="475"/>
      <c r="G21" s="2479"/>
      <c r="H21" s="1539"/>
      <c r="J21" s="461">
        <v>15</v>
      </c>
    </row>
    <row s="507" customFormat="1" customHeight="1" ht="26.25">
      <c r="A22" s="508"/>
      <c r="B22" s="508"/>
      <c r="C22" s="508"/>
      <c r="D22" s="1526" t="s">
        <v>93</v>
      </c>
      <c r="E22" s="480" t="s">
        <v>1882</v>
      </c>
      <c r="F22" s="1532"/>
      <c r="G22" s="480" t="s">
        <v>1883</v>
      </c>
      <c r="H22" s="1538"/>
      <c r="J22" s="507">
        <v>25</v>
      </c>
    </row>
    <row s="507" customFormat="1" customHeight="1" ht="20.25">
      <c r="A23" s="508"/>
      <c r="B23" s="508"/>
      <c r="C23" s="508"/>
      <c r="D23" s="1526" t="s">
        <v>94</v>
      </c>
      <c r="E23" s="1533" t="s">
        <v>1884</v>
      </c>
      <c r="F23" s="1537"/>
      <c r="G23" s="480" t="s">
        <v>1885</v>
      </c>
      <c r="H23" s="1538"/>
      <c r="J23" s="507">
        <v>19</v>
      </c>
    </row>
    <row s="507" customFormat="1" customHeight="1" ht="144" hidden="1">
      <c r="A24" s="508"/>
      <c r="B24" s="508"/>
      <c r="C24" s="508"/>
      <c r="D24" s="1526" t="s">
        <v>113</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83</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F40E5-83AB-277F-B6C9-0.654F2D48}"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1886</v>
      </c>
      <c r="G1" s="1637" t="s">
        <v>49</v>
      </c>
      <c r="H1" s="1637" t="s">
        <v>51</v>
      </c>
      <c r="IU1" s="1161" t="s">
        <v>14</v>
      </c>
    </row>
    <row s="1856" customFormat="1" customHeight="1" ht="22.5" hidden="1">
      <c r="A2" s="837"/>
      <c r="B2" s="1166">
        <v>1</v>
      </c>
      <c r="C2" s="1166"/>
      <c r="D2" s="1934" t="s">
        <v>450</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5">
      <c r="A3" s="502"/>
      <c r="D3" s="500"/>
      <c r="F3" s="253" t="s">
        <v>84</v>
      </c>
      <c r="G3" s="500" t="s">
        <v>85</v>
      </c>
      <c r="H3" s="500"/>
      <c r="I3" s="500"/>
      <c r="J3" s="233" t="s">
        <v>86</v>
      </c>
      <c r="K3" s="253" t="s">
        <v>84</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5">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5">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5">
      <c r="A7" s="1161"/>
      <c r="B7" s="1166"/>
      <c r="C7" s="1161"/>
      <c r="D7" s="1501"/>
      <c r="E7" s="2107" t="s">
        <v>305</v>
      </c>
      <c r="F7" s="2108"/>
      <c r="G7" s="2108"/>
      <c r="H7" s="2108"/>
      <c r="I7" s="2108"/>
      <c r="J7" s="2480" t="s">
        <v>306</v>
      </c>
      <c r="K7" s="506"/>
      <c r="L7" s="506"/>
      <c r="M7" s="506"/>
      <c r="N7" s="506"/>
      <c r="O7" s="232"/>
      <c r="P7" s="506"/>
      <c r="Q7" s="231"/>
      <c r="R7" s="231"/>
      <c r="S7" s="231"/>
      <c r="T7" s="231"/>
      <c r="IU7" s="513">
        <v>14</v>
      </c>
    </row>
    <row s="1825" customFormat="1" customHeight="1" ht="21">
      <c r="A8" s="1161"/>
      <c r="B8" s="1166"/>
      <c r="C8" s="1161"/>
      <c r="D8" s="1501"/>
      <c r="E8" s="1554" t="s">
        <v>89</v>
      </c>
      <c r="F8" s="1546" t="s">
        <v>1886</v>
      </c>
      <c r="G8" s="1546" t="s">
        <v>49</v>
      </c>
      <c r="H8" s="1546" t="s">
        <v>51</v>
      </c>
      <c r="I8" s="1546" t="s">
        <v>1887</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1888</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1.75">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5">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0.7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5">
      <c r="IU16" s="1161">
        <v>14</v>
      </c>
    </row>
    <row customHeight="1" ht="15">
      <c r="IU17" s="1161">
        <v>14</v>
      </c>
    </row>
    <row customHeight="1" ht="15">
      <c r="IU18" s="1161">
        <v>14</v>
      </c>
    </row>
    <row customHeight="1" ht="15">
      <c r="G19" s="379"/>
      <c r="H19" s="379"/>
      <c r="I19" s="379"/>
      <c r="IU19" s="1161">
        <v>14</v>
      </c>
    </row>
    <row customHeight="1" ht="15">
      <c r="IU20" s="1161">
        <v>14</v>
      </c>
    </row>
    <row customHeight="1" ht="15">
      <c r="IU21" s="1161">
        <v>14</v>
      </c>
    </row>
    <row customHeight="1" ht="15">
      <c r="IU22" s="1161">
        <v>14</v>
      </c>
    </row>
    <row customHeight="1" ht="15">
      <c r="K23" s="1161"/>
      <c r="L23" s="1161"/>
      <c r="M23" s="1161"/>
      <c r="IU23" s="1161">
        <v>14</v>
      </c>
    </row>
    <row customHeight="1" ht="22.5" hidden="1">
      <c r="A24" s="1161" t="s">
        <v>83</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D2563-01DC-15CA-35B4-0.DBD25328}"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450</v>
      </c>
      <c r="E2" s="1895"/>
      <c r="F2" s="1898" t="str">
        <f>IF(ROIV_INFO_NAME="","",ROIV_INFO_NAME)</f>
        <v>ТМУП "ТТС"</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84</v>
      </c>
      <c r="G3" s="1741" t="s">
        <v>85</v>
      </c>
      <c r="H3" s="500"/>
      <c r="I3" s="500"/>
      <c r="J3" s="500"/>
      <c r="K3" s="500"/>
      <c r="L3" s="233" t="s">
        <v>86</v>
      </c>
      <c r="M3" s="253" t="s">
        <v>84</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5">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5">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5">
      <c r="A7" s="1161"/>
      <c r="B7" s="1166"/>
      <c r="C7" s="1161"/>
      <c r="D7" s="1501"/>
      <c r="E7" s="2107" t="s">
        <v>305</v>
      </c>
      <c r="F7" s="2108"/>
      <c r="G7" s="2108"/>
      <c r="H7" s="2108"/>
      <c r="I7" s="2108"/>
      <c r="J7" s="2108"/>
      <c r="K7" s="2108"/>
      <c r="L7" s="2480" t="s">
        <v>306</v>
      </c>
      <c r="M7" s="506"/>
      <c r="N7" s="506"/>
      <c r="O7" s="506"/>
      <c r="P7" s="506"/>
      <c r="Q7" s="232"/>
      <c r="R7" s="506"/>
      <c r="S7" s="231"/>
      <c r="T7" s="231"/>
      <c r="U7" s="231"/>
      <c r="V7" s="231"/>
      <c r="IW7" s="513">
        <v>14</v>
      </c>
    </row>
    <row s="1825" customFormat="1" customHeight="1" ht="67.5">
      <c r="A8" s="1161"/>
      <c r="B8" s="1166"/>
      <c r="C8" s="1161"/>
      <c r="D8" s="1501"/>
      <c r="E8" s="2484" t="s">
        <v>89</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1889</v>
      </c>
      <c r="H9" s="1543" t="s">
        <v>1890</v>
      </c>
      <c r="I9" s="1543" t="s">
        <v>1891</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ТМУП "ТТС"</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1892</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1.75">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5">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0.7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83</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72AA7-B7EE-76CE-D349-0.C8324DF7}"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450</v>
      </c>
      <c r="E2" s="1910"/>
      <c r="F2" s="1912" t="str">
        <f>IF(ROIV_INFO_NAME="","",ROIV_INFO_NAME)</f>
        <v>ТМУП "ТТС"</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84</v>
      </c>
      <c r="G3" s="1741" t="s">
        <v>85</v>
      </c>
      <c r="H3" s="1899"/>
      <c r="I3" s="1899"/>
      <c r="J3" s="1899"/>
      <c r="K3" s="1899"/>
      <c r="L3" s="233" t="s">
        <v>86</v>
      </c>
      <c r="M3" s="254" t="s">
        <v>84</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5">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5">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5">
      <c r="A7" s="1637"/>
      <c r="B7" s="1372"/>
      <c r="C7" s="1637"/>
      <c r="D7" s="1521"/>
      <c r="E7" s="2107" t="s">
        <v>305</v>
      </c>
      <c r="F7" s="2108"/>
      <c r="G7" s="2108"/>
      <c r="H7" s="2108"/>
      <c r="I7" s="2108"/>
      <c r="J7" s="2108"/>
      <c r="K7" s="2108"/>
      <c r="L7" s="2480" t="s">
        <v>306</v>
      </c>
      <c r="M7" s="1630"/>
      <c r="N7" s="1630"/>
      <c r="O7" s="1630"/>
      <c r="P7" s="1630"/>
      <c r="Q7" s="1630"/>
      <c r="R7" s="1630"/>
      <c r="S7" s="231"/>
      <c r="T7" s="231"/>
      <c r="U7" s="231"/>
      <c r="V7" s="231"/>
      <c r="IW7" s="1615">
        <v>14</v>
      </c>
    </row>
    <row s="1825" customFormat="1" customHeight="1" ht="67.5">
      <c r="A8" s="1637"/>
      <c r="B8" s="1372"/>
      <c r="C8" s="1637"/>
      <c r="D8" s="1521"/>
      <c r="E8" s="2484" t="s">
        <v>89</v>
      </c>
      <c r="F8" s="2484" t="s">
        <v>1893</v>
      </c>
      <c r="G8" s="2486" t="s">
        <v>1894</v>
      </c>
      <c r="H8" s="2487"/>
      <c r="I8" s="2488"/>
      <c r="J8" s="2484" t="s">
        <v>1895</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1889</v>
      </c>
      <c r="H9" s="1900" t="s">
        <v>1890</v>
      </c>
      <c r="I9" s="1900" t="s">
        <v>1891</v>
      </c>
      <c r="J9" s="2485"/>
      <c r="K9" s="2485"/>
      <c r="L9" s="2481"/>
      <c r="M9" s="1630"/>
      <c r="N9" s="1630"/>
      <c r="O9" s="1630"/>
      <c r="P9" s="1630"/>
      <c r="Q9" s="1630"/>
      <c r="R9" s="1630"/>
      <c r="S9" s="231"/>
      <c r="T9" s="231"/>
      <c r="U9" s="231"/>
      <c r="V9" s="231"/>
      <c r="IW9" s="1615">
        <v>28</v>
      </c>
    </row>
    <row s="1856" customFormat="1" customHeight="1" ht="0.75">
      <c r="A10" s="2105"/>
      <c r="B10" s="1372">
        <v>1</v>
      </c>
      <c r="C10" s="1372"/>
      <c r="D10" s="806"/>
      <c r="E10" s="801">
        <v>0</v>
      </c>
      <c r="F10" s="1897" t="str">
        <f>IF(ROIV_INFO_NAME="","",ROIV_INFO_NAME)</f>
        <v>ТМУП "ТТС"</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1892</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1.75">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5">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0.7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83</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65054-E5E3-04FB-4251-0.2A5B7573}"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450</v>
      </c>
      <c r="E2" s="2133">
        <v>1</v>
      </c>
      <c r="F2" s="2309" t="str">
        <f>IF(region_name="","",region_name)</f>
        <v>Тюменская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1896</v>
      </c>
      <c r="L3" s="1549"/>
      <c r="M3" s="1926"/>
      <c r="N3" s="1919"/>
      <c r="O3" s="1541"/>
      <c r="P3" s="517"/>
      <c r="Q3" s="429">
        <v>0</v>
      </c>
    </row>
    <row s="1648" customFormat="1" customHeight="1" ht="5.25" hidden="1">
      <c r="A4" s="502"/>
      <c r="D4" s="500"/>
      <c r="F4" s="253" t="s">
        <v>84</v>
      </c>
      <c r="G4" s="500" t="s">
        <v>85</v>
      </c>
      <c r="H4" s="500"/>
      <c r="I4" s="1929"/>
      <c r="J4" s="1550"/>
      <c r="K4" s="1917"/>
      <c r="L4" s="1917"/>
      <c r="M4" s="1917"/>
      <c r="N4" s="1913"/>
      <c r="O4" s="253" t="s">
        <v>84</v>
      </c>
      <c r="P4" s="253"/>
      <c r="Q4" s="517">
        <v>0</v>
      </c>
    </row>
    <row s="1856" customFormat="1" customHeight="1" ht="22.5" hidden="1">
      <c r="A5" s="1647"/>
      <c r="B5" s="1372">
        <v>1</v>
      </c>
      <c r="C5" s="1372"/>
      <c r="D5" s="807"/>
      <c r="E5" s="1919"/>
      <c r="F5" s="1919"/>
      <c r="G5" s="1919"/>
      <c r="H5" s="1930"/>
      <c r="I5" s="1935" t="s">
        <v>450</v>
      </c>
      <c r="J5" s="1928">
        <v>1</v>
      </c>
      <c r="K5" s="1918"/>
      <c r="L5" s="1918"/>
      <c r="M5" s="1918"/>
      <c r="N5" s="498"/>
      <c r="O5" s="1541"/>
      <c r="P5" s="1642"/>
      <c r="Q5" s="630">
        <v>0</v>
      </c>
    </row>
    <row s="1825" customFormat="1" customHeight="1" ht="15">
      <c r="A6" s="1161"/>
      <c r="B6" s="1166"/>
      <c r="C6" s="1161"/>
      <c r="D6" s="1501"/>
      <c r="E6" s="515"/>
      <c r="F6" s="515"/>
      <c r="G6" s="515"/>
      <c r="H6" s="515"/>
      <c r="I6" s="515"/>
      <c r="J6" s="515"/>
      <c r="K6" s="515"/>
      <c r="L6" s="515"/>
      <c r="M6" s="515"/>
      <c r="N6" s="1641"/>
      <c r="O6" s="253"/>
      <c r="P6" s="506"/>
      <c r="Q6" s="513">
        <v>14</v>
      </c>
    </row>
    <row s="1825" customFormat="1" customHeight="1" ht="2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5">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5">
      <c r="A10" s="1161"/>
      <c r="B10" s="1166"/>
      <c r="C10" s="1161"/>
      <c r="D10" s="1501"/>
      <c r="E10" s="2133" t="s">
        <v>305</v>
      </c>
      <c r="F10" s="2133"/>
      <c r="G10" s="2133"/>
      <c r="H10" s="2133"/>
      <c r="I10" s="2133"/>
      <c r="J10" s="2133"/>
      <c r="K10" s="2133"/>
      <c r="L10" s="2133"/>
      <c r="M10" s="2107"/>
      <c r="N10" s="2484" t="s">
        <v>306</v>
      </c>
      <c r="O10" s="506"/>
      <c r="P10" s="506"/>
      <c r="Q10" s="513">
        <v>14</v>
      </c>
    </row>
    <row s="1825" customFormat="1" customHeight="1" ht="44.25">
      <c r="A11" s="1637"/>
      <c r="B11" s="1372"/>
      <c r="C11" s="1637"/>
      <c r="D11" s="1521"/>
      <c r="E11" s="2498" t="s">
        <v>89</v>
      </c>
      <c r="F11" s="2498" t="s">
        <v>309</v>
      </c>
      <c r="G11" s="2498" t="s">
        <v>1897</v>
      </c>
      <c r="H11" s="2498"/>
      <c r="I11" s="2498" t="s">
        <v>1898</v>
      </c>
      <c r="J11" s="2498"/>
      <c r="K11" s="2498"/>
      <c r="L11" s="2498" t="s">
        <v>1899</v>
      </c>
      <c r="M11" s="2486" t="s">
        <v>1900</v>
      </c>
      <c r="N11" s="2497"/>
      <c r="O11" s="1630"/>
      <c r="P11" s="1630"/>
      <c r="Q11" s="1615">
        <v>42</v>
      </c>
    </row>
    <row s="1825" customFormat="1" customHeight="1" ht="29.25">
      <c r="A12" s="1161"/>
      <c r="B12" s="1166"/>
      <c r="C12" s="1161"/>
      <c r="D12" s="1501"/>
      <c r="E12" s="2484"/>
      <c r="F12" s="2498"/>
      <c r="G12" s="1915" t="s">
        <v>1901</v>
      </c>
      <c r="H12" s="1915" t="s">
        <v>313</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Тюменская область</v>
      </c>
      <c r="G13" s="2493"/>
      <c r="H13" s="2500"/>
      <c r="I13" s="480"/>
      <c r="J13" s="1911">
        <v>1</v>
      </c>
      <c r="K13" s="1924"/>
      <c r="L13" s="1925"/>
      <c r="M13" s="1925"/>
      <c r="N13" s="2494" t="s">
        <v>1902</v>
      </c>
      <c r="O13" s="1541"/>
      <c r="P13" s="517"/>
      <c r="Q13" s="429">
        <v>22</v>
      </c>
    </row>
    <row s="1856" customFormat="1" customHeight="1" ht="23.25">
      <c r="A14" s="2105"/>
      <c r="B14" s="1166"/>
      <c r="C14" s="1166"/>
      <c r="D14" s="807"/>
      <c r="E14" s="2133"/>
      <c r="F14" s="2492"/>
      <c r="G14" s="2493"/>
      <c r="H14" s="2501"/>
      <c r="I14" s="427"/>
      <c r="J14" s="1506"/>
      <c r="K14" s="1506" t="s">
        <v>1896</v>
      </c>
      <c r="L14" s="1549"/>
      <c r="M14" s="1549"/>
      <c r="N14" s="2495"/>
      <c r="O14" s="1541"/>
      <c r="P14" s="517"/>
      <c r="Q14" s="429">
        <v>22</v>
      </c>
    </row>
    <row s="1856" customFormat="1" customHeight="1" ht="23.25">
      <c r="A15" s="2105"/>
      <c r="B15" s="1166"/>
      <c r="C15" s="418"/>
      <c r="D15" s="807"/>
      <c r="E15" s="427"/>
      <c r="F15" s="1506" t="s">
        <v>1888</v>
      </c>
      <c r="G15" s="1548"/>
      <c r="H15" s="1548"/>
      <c r="I15" s="193"/>
      <c r="J15" s="193"/>
      <c r="K15" s="193"/>
      <c r="L15" s="193"/>
      <c r="M15" s="193"/>
      <c r="N15" s="2495"/>
      <c r="O15" s="1542"/>
      <c r="P15" s="517"/>
      <c r="Q15" s="429">
        <v>22</v>
      </c>
    </row>
    <row s="1825" customFormat="1" customHeight="1" ht="21.75">
      <c r="A16" s="1161"/>
      <c r="B16" s="1166"/>
      <c r="C16" s="1161"/>
      <c r="D16" s="457"/>
      <c r="E16" s="186"/>
      <c r="F16" s="186"/>
      <c r="G16" s="186"/>
      <c r="H16" s="186"/>
      <c r="I16" s="186"/>
      <c r="J16" s="186"/>
      <c r="K16" s="186"/>
      <c r="L16" s="186"/>
      <c r="M16" s="515"/>
      <c r="N16" s="1641"/>
      <c r="O16" s="506"/>
      <c r="P16" s="506"/>
      <c r="Q16" s="513">
        <v>21</v>
      </c>
    </row>
    <row s="1825" customFormat="1" customHeight="1" ht="15">
      <c r="A17" s="1161"/>
      <c r="B17" s="1166"/>
      <c r="C17" s="1161"/>
      <c r="D17" s="457"/>
      <c r="E17" s="1161"/>
      <c r="F17" s="1161"/>
      <c r="G17" s="1161"/>
      <c r="H17" s="1161"/>
      <c r="I17" s="1161"/>
      <c r="J17" s="1161"/>
      <c r="K17" s="1161"/>
      <c r="L17" s="1161"/>
      <c r="M17" s="1161"/>
      <c r="N17" s="1637"/>
      <c r="O17" s="506"/>
      <c r="P17" s="506"/>
      <c r="Q17" s="513">
        <v>14</v>
      </c>
    </row>
    <row s="1825" customFormat="1" customHeight="1" ht="0.75">
      <c r="A18" s="1161"/>
      <c r="B18" s="1166"/>
      <c r="C18" s="1161"/>
      <c r="D18" s="457"/>
      <c r="E18" s="1161"/>
      <c r="F18" s="1161"/>
      <c r="G18" s="1161"/>
      <c r="H18" s="1161"/>
      <c r="I18" s="1161"/>
      <c r="J18" s="1161"/>
      <c r="K18" s="1161"/>
      <c r="L18" s="1161"/>
      <c r="M18" s="1161"/>
      <c r="N18" s="1637"/>
      <c r="O18" s="506"/>
      <c r="P18" s="506"/>
      <c r="Q18" s="513">
        <v>1</v>
      </c>
    </row>
    <row customHeight="1" ht="22.5" hidden="1">
      <c r="A19" s="1161" t="s">
        <v>83</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C80C2-FE0A-7094-51B5-0.507A62D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1903</v>
      </c>
      <c r="E5" s="2106"/>
      <c r="F5" s="2106"/>
      <c r="G5" s="2106"/>
      <c r="H5" s="2106"/>
      <c r="I5" s="271"/>
      <c r="M5" s="89">
        <v>30</v>
      </c>
    </row>
    <row customHeight="1" ht="3" hidden="1">
      <c r="D6" s="128"/>
      <c r="E6" s="128"/>
      <c r="F6" s="128"/>
      <c r="G6" s="128"/>
      <c r="H6" s="128"/>
      <c r="I6" s="128"/>
      <c r="M6" s="127">
        <v>0</v>
      </c>
    </row>
    <row s="364" customFormat="1" customHeight="1" ht="15">
      <c r="B7" s="125"/>
      <c r="C7" s="126"/>
      <c r="D7" s="129"/>
      <c r="E7" s="129"/>
      <c r="F7" s="129"/>
      <c r="G7" s="129"/>
      <c r="H7" s="758"/>
      <c r="I7" s="129"/>
      <c r="J7" s="130"/>
      <c r="M7" s="124">
        <v>14</v>
      </c>
    </row>
    <row customHeight="1" ht="15">
      <c r="D8" s="2215" t="s">
        <v>305</v>
      </c>
      <c r="E8" s="2215"/>
      <c r="F8" s="2215"/>
      <c r="G8" s="2215"/>
      <c r="H8" s="2215"/>
      <c r="I8" s="2215" t="s">
        <v>306</v>
      </c>
      <c r="M8" s="127">
        <v>14</v>
      </c>
    </row>
    <row customHeight="1" ht="29.25">
      <c r="D9" s="2215" t="s">
        <v>89</v>
      </c>
      <c r="E9" s="2215" t="s">
        <v>1904</v>
      </c>
      <c r="F9" s="2215"/>
      <c r="G9" s="2215"/>
      <c r="H9" s="2215"/>
      <c r="I9" s="2215"/>
      <c r="M9" s="127">
        <v>28</v>
      </c>
    </row>
    <row customHeight="1" ht="24">
      <c r="D10" s="2215"/>
      <c r="E10" s="133" t="s">
        <v>1905</v>
      </c>
      <c r="F10" s="133" t="s">
        <v>1906</v>
      </c>
      <c r="G10" s="133" t="s">
        <v>1907</v>
      </c>
      <c r="H10" s="133" t="s">
        <v>395</v>
      </c>
      <c r="I10" s="2215"/>
      <c r="M10" s="127">
        <v>23</v>
      </c>
    </row>
    <row customHeight="1" ht="12" hidden="1">
      <c r="D11" s="93" t="s">
        <v>110</v>
      </c>
      <c r="E11" s="93" t="s">
        <v>92</v>
      </c>
      <c r="F11" s="93" t="s">
        <v>112</v>
      </c>
      <c r="G11" s="93" t="s">
        <v>93</v>
      </c>
      <c r="H11" s="93" t="s">
        <v>94</v>
      </c>
      <c r="I11" s="93" t="s">
        <v>113</v>
      </c>
      <c r="M11" s="127">
        <v>0</v>
      </c>
    </row>
    <row s="1829" customFormat="1" customHeight="1" ht="26.25">
      <c r="A12" s="151" t="s">
        <v>91</v>
      </c>
      <c r="B12" s="131" t="s">
        <v>28</v>
      </c>
      <c r="C12" s="132"/>
      <c r="D12" s="134" t="s">
        <v>110</v>
      </c>
      <c r="E12" s="387"/>
      <c r="F12" s="387"/>
      <c r="G12" s="1740" t="s">
        <v>28</v>
      </c>
      <c r="H12" s="388"/>
      <c r="I12" s="2175" t="s">
        <v>1908</v>
      </c>
      <c r="K12" s="278"/>
      <c r="L12" s="279"/>
      <c r="M12" s="123">
        <v>25</v>
      </c>
    </row>
    <row customHeight="1" ht="15.75">
      <c r="A13" s="127"/>
      <c r="B13" s="127"/>
      <c r="C13" s="127"/>
      <c r="D13" s="115"/>
      <c r="E13" s="136" t="s">
        <v>473</v>
      </c>
      <c r="F13" s="135"/>
      <c r="G13" s="135"/>
      <c r="H13" s="220"/>
      <c r="I13" s="2177"/>
      <c r="M13" s="127">
        <v>15</v>
      </c>
    </row>
    <row customHeight="1" ht="3">
      <c r="A14" s="127"/>
      <c r="B14" s="127"/>
      <c r="C14" s="127"/>
      <c r="M14" s="127">
        <v>3</v>
      </c>
    </row>
    <row customHeight="1" ht="29.25">
      <c r="E15" s="2502" t="s">
        <v>1909</v>
      </c>
      <c r="F15" s="2502"/>
      <c r="G15" s="2502"/>
      <c r="H15" s="2502"/>
      <c r="M15" s="127">
        <v>28</v>
      </c>
    </row>
    <row customHeight="1" ht="14.25" hidden="1">
      <c r="A16" s="124" t="s">
        <v>83</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46BEA-D25D-9EAD-D376-0.1176093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1910</v>
      </c>
      <c r="E7" s="2504"/>
      <c r="F7" s="273"/>
      <c r="J7" s="75">
        <v>22</v>
      </c>
    </row>
    <row customHeight="1" ht="3">
      <c r="C8" s="98"/>
      <c r="D8" s="76"/>
      <c r="E8" s="76"/>
      <c r="J8" s="75">
        <v>3</v>
      </c>
    </row>
    <row customHeight="1" ht="16.5">
      <c r="C9" s="98"/>
      <c r="D9" s="111" t="s">
        <v>89</v>
      </c>
      <c r="E9" s="266" t="s">
        <v>1911</v>
      </c>
      <c r="J9" s="75">
        <v>16</v>
      </c>
    </row>
    <row customHeight="1" ht="0.75">
      <c r="C10" s="98"/>
      <c r="D10" s="93"/>
      <c r="E10" s="93"/>
      <c r="J10" s="75">
        <v>1</v>
      </c>
    </row>
    <row customHeight="1" ht="11.25" hidden="1">
      <c r="C11" s="98"/>
      <c r="D11" s="156">
        <v>0</v>
      </c>
      <c r="E11" s="267"/>
      <c r="J11" s="75">
        <v>0</v>
      </c>
    </row>
    <row customHeight="1" ht="24">
      <c r="C12" s="142"/>
      <c r="D12" s="119">
        <v>1</v>
      </c>
      <c r="E12" s="383" t="s">
        <v>1912</v>
      </c>
      <c r="J12" s="75">
        <v>15</v>
      </c>
    </row>
    <row customHeight="1" ht="12.75">
      <c r="C13" s="98"/>
      <c r="D13" s="268"/>
      <c r="E13" s="269" t="s">
        <v>1913</v>
      </c>
      <c r="J13" s="75">
        <v>12</v>
      </c>
    </row>
    <row customHeight="1" ht="3">
      <c r="J14" s="75">
        <v>3</v>
      </c>
    </row>
    <row customHeight="1" ht="23.25">
      <c r="C15" s="143"/>
      <c r="D15" s="2505" t="s">
        <v>1914</v>
      </c>
      <c r="E15" s="2505"/>
      <c r="F15" s="144"/>
      <c r="G15" s="144"/>
      <c r="H15" s="144"/>
      <c r="I15" s="144"/>
      <c r="J15" s="75">
        <v>22</v>
      </c>
    </row>
    <row customHeight="1" ht="14.25" hidden="1">
      <c r="A16" s="75" t="s">
        <v>83</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8F20E-D19F-4F54-8EFA-0.48A85E4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1915</v>
      </c>
      <c r="E7" s="2106"/>
      <c r="F7" s="273"/>
      <c r="M7" s="75">
        <v>22</v>
      </c>
    </row>
    <row customHeight="1" ht="3">
      <c r="C8" s="98"/>
      <c r="D8" s="76"/>
      <c r="E8" s="76"/>
      <c r="M8" s="75">
        <v>3</v>
      </c>
    </row>
    <row customHeight="1" ht="16.5">
      <c r="C9" s="98"/>
      <c r="D9" s="111" t="s">
        <v>89</v>
      </c>
      <c r="E9" s="114" t="s">
        <v>292</v>
      </c>
      <c r="M9" s="75">
        <v>16</v>
      </c>
    </row>
    <row customHeight="1" ht="12.75">
      <c r="C10" s="98"/>
      <c r="D10" s="93" t="s">
        <v>110</v>
      </c>
      <c r="E10" s="93" t="s">
        <v>111</v>
      </c>
      <c r="M10" s="75">
        <v>12</v>
      </c>
    </row>
    <row customHeight="1" ht="15" hidden="1">
      <c r="C11" s="98"/>
      <c r="D11" s="119">
        <v>0</v>
      </c>
      <c r="E11" s="155"/>
      <c r="M11" s="75">
        <v>0</v>
      </c>
    </row>
    <row customHeight="1" ht="15">
      <c r="C12" s="98"/>
      <c r="D12" s="115"/>
      <c r="E12" s="113" t="s">
        <v>1913</v>
      </c>
      <c r="M12" s="75">
        <v>14</v>
      </c>
    </row>
    <row customHeight="1" ht="14.25" hidden="1">
      <c r="A13" s="75" t="s">
        <v>83</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1C25D-A796-4F75-01CD-0.0D3BF41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284</v>
      </c>
      <c r="M2" s="1559" t="s">
        <v>285</v>
      </c>
      <c r="R2" s="1559" t="s">
        <v>286</v>
      </c>
      <c r="S2" s="1559" t="s">
        <v>285</v>
      </c>
      <c r="X2" s="1559" t="s">
        <v>284</v>
      </c>
      <c r="Y2" s="1559" t="s">
        <v>285</v>
      </c>
      <c r="AD2" s="1559" t="s">
        <v>284</v>
      </c>
      <c r="AE2" s="1559" t="s">
        <v>285</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25">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287</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5">
      <c r="A5" s="1638"/>
      <c r="B5" s="1637"/>
      <c r="C5" s="1521"/>
      <c r="D5" s="2182" t="str">
        <f>IF(org=0,"Не определено",org)</f>
        <v>ТМУП "ТТС"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5">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89</v>
      </c>
      <c r="E8" s="2133" t="s">
        <v>106</v>
      </c>
      <c r="F8" s="2198" t="s">
        <v>123</v>
      </c>
      <c r="G8" s="2199"/>
      <c r="H8" s="2198" t="s">
        <v>89</v>
      </c>
      <c r="I8" s="2199"/>
      <c r="J8" s="2133" t="s">
        <v>124</v>
      </c>
      <c r="K8" s="1562"/>
      <c r="L8" s="2202" t="s">
        <v>288</v>
      </c>
      <c r="M8" s="2202"/>
      <c r="N8" s="2202"/>
      <c r="O8" s="2202"/>
      <c r="P8" s="2202"/>
      <c r="Q8" s="1563"/>
      <c r="R8" s="2102" t="s">
        <v>289</v>
      </c>
      <c r="S8" s="2203"/>
      <c r="T8" s="2203"/>
      <c r="U8" s="2203"/>
      <c r="V8" s="2203"/>
      <c r="W8" s="1563"/>
      <c r="X8" s="2204" t="s">
        <v>290</v>
      </c>
      <c r="Y8" s="2204"/>
      <c r="Z8" s="2204"/>
      <c r="AA8" s="2204"/>
      <c r="AB8" s="2204"/>
      <c r="AC8" s="1564"/>
      <c r="AD8" s="2133" t="s">
        <v>291</v>
      </c>
      <c r="AE8" s="2133"/>
      <c r="AF8" s="2133"/>
      <c r="AG8" s="2133"/>
      <c r="AH8" s="2107"/>
      <c r="AI8" s="2133" t="s">
        <v>292</v>
      </c>
      <c r="AJ8" s="1580"/>
      <c r="BM8" s="299">
        <v>32</v>
      </c>
    </row>
    <row customHeight="1" ht="23.25">
      <c r="D9" s="2133"/>
      <c r="E9" s="2133"/>
      <c r="F9" s="2181" t="s">
        <v>90</v>
      </c>
      <c r="G9" s="2181" t="s">
        <v>129</v>
      </c>
      <c r="H9" s="2200"/>
      <c r="I9" s="2201"/>
      <c r="J9" s="2107"/>
      <c r="K9" s="1565"/>
      <c r="L9" s="2133" t="s">
        <v>293</v>
      </c>
      <c r="M9" s="2107"/>
      <c r="N9" s="2198" t="s">
        <v>89</v>
      </c>
      <c r="O9" s="2199"/>
      <c r="P9" s="2133" t="s">
        <v>130</v>
      </c>
      <c r="Q9" s="1562"/>
      <c r="R9" s="2133" t="s">
        <v>293</v>
      </c>
      <c r="S9" s="2107"/>
      <c r="T9" s="2198" t="s">
        <v>89</v>
      </c>
      <c r="U9" s="2199"/>
      <c r="V9" s="2133" t="s">
        <v>130</v>
      </c>
      <c r="W9" s="1562"/>
      <c r="X9" s="2133" t="s">
        <v>293</v>
      </c>
      <c r="Y9" s="2107"/>
      <c r="Z9" s="2198" t="s">
        <v>89</v>
      </c>
      <c r="AA9" s="2199"/>
      <c r="AB9" s="2133" t="s">
        <v>294</v>
      </c>
      <c r="AC9" s="1562"/>
      <c r="AD9" s="2133" t="s">
        <v>293</v>
      </c>
      <c r="AE9" s="2107"/>
      <c r="AF9" s="2198" t="s">
        <v>89</v>
      </c>
      <c r="AG9" s="2199"/>
      <c r="AH9" s="2107" t="s">
        <v>294</v>
      </c>
      <c r="AI9" s="2133"/>
      <c r="AJ9" s="1580"/>
      <c r="BM9" s="299">
        <v>22</v>
      </c>
    </row>
    <row customHeight="1" ht="24">
      <c r="D10" s="2181"/>
      <c r="E10" s="2181"/>
      <c r="F10" s="2205"/>
      <c r="G10" s="2205"/>
      <c r="H10" s="2206"/>
      <c r="I10" s="2207"/>
      <c r="J10" s="2198"/>
      <c r="K10" s="1565"/>
      <c r="L10" s="1584" t="s">
        <v>295</v>
      </c>
      <c r="M10" s="1579" t="s">
        <v>296</v>
      </c>
      <c r="N10" s="2200"/>
      <c r="O10" s="2201"/>
      <c r="P10" s="2181"/>
      <c r="Q10" s="1562"/>
      <c r="R10" s="1584" t="s">
        <v>295</v>
      </c>
      <c r="S10" s="1579" t="s">
        <v>296</v>
      </c>
      <c r="T10" s="2200"/>
      <c r="U10" s="2201"/>
      <c r="V10" s="2181"/>
      <c r="W10" s="1562"/>
      <c r="X10" s="1584" t="s">
        <v>295</v>
      </c>
      <c r="Y10" s="1579" t="s">
        <v>296</v>
      </c>
      <c r="Z10" s="2200"/>
      <c r="AA10" s="2201"/>
      <c r="AB10" s="2181"/>
      <c r="AC10" s="1562"/>
      <c r="AD10" s="1584" t="s">
        <v>295</v>
      </c>
      <c r="AE10" s="1579" t="s">
        <v>296</v>
      </c>
      <c r="AF10" s="2200"/>
      <c r="AG10" s="2201"/>
      <c r="AH10" s="2198"/>
      <c r="AI10" s="2181"/>
      <c r="AJ10" s="1580"/>
      <c r="AK10" s="260" t="s">
        <v>297</v>
      </c>
      <c r="AL10" s="260" t="s">
        <v>131</v>
      </c>
      <c r="BM10" s="299">
        <v>23</v>
      </c>
    </row>
    <row customHeight="1" ht="15">
      <c r="D11" s="2189" t="s">
        <v>110</v>
      </c>
      <c r="E11" s="2185" t="s">
        <v>298</v>
      </c>
      <c r="F11" s="2185" t="s">
        <v>299</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5">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5">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5">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25">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25">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111</v>
      </c>
      <c r="E17" s="2185" t="s">
        <v>298</v>
      </c>
      <c r="F17" s="2185" t="s">
        <v>300</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5">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5">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5">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25">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25">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91</v>
      </c>
      <c r="E23" s="2185" t="s">
        <v>298</v>
      </c>
      <c r="F23" s="2185" t="s">
        <v>301</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99</v>
      </c>
      <c r="BM23" s="299">
        <v>14</v>
      </c>
    </row>
    <row customHeight="1" ht="15">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5">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5">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25">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25">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92</v>
      </c>
      <c r="E29" s="2185" t="s">
        <v>298</v>
      </c>
      <c r="F29" s="2185" t="s">
        <v>302</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5">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5">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5">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25">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25">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112</v>
      </c>
      <c r="E35" s="2185" t="s">
        <v>298</v>
      </c>
      <c r="F35" s="2185" t="s">
        <v>303</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5">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5">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5">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25">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25">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25">
      <c r="AK41" s="429"/>
      <c r="BM41" s="299">
        <v>11</v>
      </c>
    </row>
    <row customHeight="1" ht="11.25">
      <c r="AK42" s="429"/>
      <c r="BM42" s="299">
        <v>11</v>
      </c>
    </row>
    <row customHeight="1" ht="11.25">
      <c r="AK43" s="429"/>
      <c r="BM43" s="299">
        <v>11</v>
      </c>
    </row>
    <row customHeight="1" ht="11.25">
      <c r="AK44" s="429"/>
      <c r="BM44" s="299">
        <v>11</v>
      </c>
    </row>
    <row customHeight="1" ht="11.25">
      <c r="AK45" s="429"/>
      <c r="BM45" s="299">
        <v>11</v>
      </c>
    </row>
    <row customHeight="1" ht="11.25">
      <c r="AK46" s="429"/>
      <c r="BM46" s="299">
        <v>11</v>
      </c>
    </row>
    <row customHeight="1" ht="11.25">
      <c r="AK47" s="429"/>
      <c r="BM47" s="299">
        <v>11</v>
      </c>
    </row>
    <row customHeight="1" ht="11.25">
      <c r="AK48" s="429"/>
      <c r="BM48" s="299">
        <v>11</v>
      </c>
    </row>
    <row customHeight="1" ht="11.25">
      <c r="AK49" s="429"/>
      <c r="BM49" s="299">
        <v>11</v>
      </c>
    </row>
    <row customHeight="1" ht="11.25" hidden="1">
      <c r="A50" s="299" t="s">
        <v>83</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27B07-3FC4-DFB6-EAE4-0.EF48F8D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1916</v>
      </c>
      <c r="C2" s="2506"/>
      <c r="D2" s="2506"/>
      <c r="E2" s="274"/>
      <c r="F2" s="95">
        <v>22</v>
      </c>
    </row>
    <row customHeight="1" ht="3">
      <c r="F3" s="95">
        <v>3</v>
      </c>
    </row>
    <row customHeight="1" ht="23.25">
      <c r="B4" s="2620" t="s">
        <v>1917</v>
      </c>
      <c r="C4" s="389" t="s">
        <v>1918</v>
      </c>
      <c r="D4" s="389" t="s">
        <v>1919</v>
      </c>
      <c r="F4" s="95">
        <v>22</v>
      </c>
    </row>
    <row customHeight="1" ht="11.25" hidden="1">
      <c r="A5" s="95" t="s">
        <v>83</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55ECD-CFE8-C6BA-BE02-0.751629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1920</v>
      </c>
    </row>
    <row r="4" s="270" customFormat="1" customHeight="1" ht="15">
      <c r="C4" s="1822"/>
      <c r="D4" s="119"/>
      <c r="E4" s="383"/>
    </row>
    <row r="6" s="1821" customFormat="1" customHeight="1" ht="17.25">
      <c r="A6" s="1821" t="s">
        <v>1921</v>
      </c>
    </row>
    <row r="8" s="270" customFormat="1" customHeight="1" ht="17.25">
      <c r="C8" s="1823"/>
      <c r="D8" s="119"/>
      <c r="E8" s="120"/>
    </row>
    <row r="11" s="1821" customFormat="1" customHeight="1" ht="17.25">
      <c r="A11" s="1821" t="s">
        <v>1922</v>
      </c>
    </row>
    <row r="13" s="1825" customFormat="1" customHeight="1" ht="15">
      <c r="A13" s="2223">
        <v>1</v>
      </c>
      <c r="B13" s="1166"/>
      <c r="C13" s="807" t="s">
        <v>450</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103</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1923</v>
      </c>
    </row>
    <row r="19" s="1856" customFormat="1" customHeight="1" ht="15">
      <c r="A19" s="1888"/>
      <c r="B19" s="1372">
        <v>1</v>
      </c>
      <c r="C19" s="1372"/>
      <c r="D19" s="806" t="s">
        <v>450</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1924</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450</v>
      </c>
      <c r="D23" s="2114" t="s">
        <v>110</v>
      </c>
      <c r="E23" s="2115"/>
      <c r="F23" s="2113" t="s">
        <v>19</v>
      </c>
      <c r="G23" s="2563"/>
      <c r="H23" s="2133">
        <v>1</v>
      </c>
      <c r="I23" s="2565" t="str">
        <f>IF(U23="","",INDEX(TERRITORY_MR_LIST,MATCH(U23,TERRITORY_LIST_ID,0)))</f>
        <v/>
      </c>
      <c r="J23" s="2113" t="s">
        <v>19</v>
      </c>
      <c r="K23" s="838"/>
      <c r="L23" s="1788" t="s">
        <v>110</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1925</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450</v>
      </c>
      <c r="H29" s="2109">
        <v>1</v>
      </c>
      <c r="I29" s="2568" t="str">
        <f>IF(U29="","",INDEX(TERRITORY_MR_LIST,MATCH(U29,TERRITORY_LIST_ID,0)))</f>
        <v/>
      </c>
      <c r="J29" s="2113" t="s">
        <v>19</v>
      </c>
      <c r="K29" s="838"/>
      <c r="L29" s="1788" t="s">
        <v>110</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1926</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450</v>
      </c>
      <c r="L34" s="1735" t="s">
        <v>110</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1927</v>
      </c>
    </row>
    <row customHeight="1" ht="11.25"/>
    <row s="461" customFormat="1" customHeight="1" ht="22.5">
      <c r="A39" s="1797"/>
      <c r="B39" s="463"/>
      <c r="C39" s="865"/>
      <c r="D39" s="446"/>
      <c r="E39" s="866"/>
      <c r="F39" s="1818"/>
      <c r="G39" s="1828"/>
      <c r="H39" s="481"/>
    </row>
    <row customHeight="1" ht="11.25"/>
    <row s="1821" customFormat="1" customHeight="1" ht="11.25">
      <c r="A41" s="1821" t="s">
        <v>1928</v>
      </c>
    </row>
    <row customHeight="1" ht="11.25"/>
    <row s="461" customFormat="1" customHeight="1" ht="22.5">
      <c r="A43" s="463"/>
      <c r="B43" s="463"/>
      <c r="C43" s="463"/>
      <c r="D43" s="446"/>
      <c r="E43" s="866"/>
      <c r="F43" s="867"/>
      <c r="G43" s="1828"/>
      <c r="H43" s="481"/>
    </row>
    <row customHeight="1" ht="11.25"/>
    <row s="1821" customFormat="1" customHeight="1" ht="11.25">
      <c r="A45" s="1821" t="s">
        <v>1929</v>
      </c>
    </row>
    <row customHeight="1" ht="11.25"/>
    <row s="461" customFormat="1" customHeight="1" ht="24">
      <c r="A47" s="2208" t="s">
        <v>318</v>
      </c>
      <c r="B47" s="508"/>
      <c r="C47" s="2219"/>
      <c r="D47" s="451" t="str">
        <f>A47</f>
        <v>5.1</v>
      </c>
      <c r="E47" s="448" t="s">
        <v>319</v>
      </c>
      <c r="F47" s="1982" t="s">
        <v>311</v>
      </c>
      <c r="G47" s="450" t="s">
        <v>320</v>
      </c>
      <c r="H47" s="481"/>
      <c r="I47" s="858"/>
    </row>
    <row s="461" customFormat="1" customHeight="1" ht="22.5">
      <c r="A48" s="2208"/>
      <c r="B48" s="508"/>
      <c r="C48" s="2219"/>
      <c r="D48" s="446" t="str">
        <f>D47&amp;".1"</f>
        <v>5.1.1</v>
      </c>
      <c r="E48" s="445" t="s">
        <v>321</v>
      </c>
      <c r="F48" s="1983" t="s">
        <v>28</v>
      </c>
      <c r="G48" s="480"/>
      <c r="H48" s="481"/>
      <c r="I48" s="858"/>
    </row>
    <row s="461" customFormat="1" customHeight="1" ht="22.5">
      <c r="A49" s="2208"/>
      <c r="B49" s="508"/>
      <c r="C49" s="2219"/>
      <c r="D49" s="446" t="str">
        <f>D47&amp;".2"</f>
        <v>5.1.2</v>
      </c>
      <c r="E49" s="445" t="s">
        <v>322</v>
      </c>
      <c r="F49" s="1738" t="s">
        <v>28</v>
      </c>
      <c r="G49" s="450" t="s">
        <v>323</v>
      </c>
      <c r="H49" s="481"/>
      <c r="I49" s="858"/>
    </row>
    <row s="461" customFormat="1" customHeight="1" ht="22.5">
      <c r="A50" s="2208"/>
      <c r="B50" s="508"/>
      <c r="C50" s="2219"/>
      <c r="D50" s="446" t="str">
        <f>D47&amp;".3"</f>
        <v>5.1.3</v>
      </c>
      <c r="E50" s="445" t="s">
        <v>324</v>
      </c>
      <c r="F50" s="1983" t="s">
        <v>28</v>
      </c>
      <c r="G50" s="480"/>
      <c r="H50" s="481"/>
      <c r="I50" s="858"/>
    </row>
    <row s="461" customFormat="1" customHeight="1" ht="22.5">
      <c r="A51" s="2208"/>
      <c r="B51" s="508"/>
      <c r="C51" s="2219"/>
      <c r="D51" s="446" t="str">
        <f>D47&amp;".4"</f>
        <v>5.1.4</v>
      </c>
      <c r="E51" s="445" t="s">
        <v>325</v>
      </c>
      <c r="F51" s="1983" t="s">
        <v>28</v>
      </c>
      <c r="G51" s="450" t="s">
        <v>326</v>
      </c>
      <c r="H51" s="481"/>
      <c r="I51" s="858"/>
    </row>
    <row r="54" s="1821" customFormat="1" customHeight="1" ht="17.25">
      <c r="A54" s="1821" t="s">
        <v>1930</v>
      </c>
    </row>
    <row r="56" s="1618" customFormat="1" customHeight="1" ht="18.75">
      <c r="A56" s="95"/>
      <c r="B56" s="1829"/>
      <c r="C56" s="1829"/>
      <c r="D56" s="1830"/>
      <c r="E56" s="1815"/>
      <c r="F56" s="874">
        <v>13</v>
      </c>
      <c r="G56" s="873"/>
      <c r="H56" s="799"/>
      <c r="I56" s="797"/>
      <c r="J56" s="526" t="s">
        <v>19</v>
      </c>
      <c r="K56" s="2875" t="s">
        <v>28</v>
      </c>
      <c r="L56" s="95"/>
      <c r="M56" s="1642"/>
      <c r="N56" s="1642"/>
      <c r="O56" s="1642"/>
      <c r="P56" s="522" t="s">
        <v>397</v>
      </c>
      <c r="Q56" s="522" t="s">
        <v>398</v>
      </c>
      <c r="R56" s="523" t="s">
        <v>399</v>
      </c>
      <c r="S56" s="1642" t="s">
        <v>400</v>
      </c>
      <c r="T56" s="1642"/>
      <c r="U56" s="1642"/>
      <c r="V56" s="1642"/>
    </row>
    <row r="58" s="1821" customFormat="1" customHeight="1" ht="11.25">
      <c r="A58" s="1821" t="s">
        <v>1931</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386</v>
      </c>
      <c r="AQ60" s="1630" t="s">
        <v>386</v>
      </c>
      <c r="AR60" s="1642"/>
      <c r="AS60" s="1642"/>
    </row>
    <row r="62" s="1821" customFormat="1" customHeight="1" ht="11.25">
      <c r="A62" s="1821" t="s">
        <v>1932</v>
      </c>
    </row>
    <row r="64" s="1829" customFormat="1" customHeight="1" ht="15">
      <c r="A64" s="151" t="s">
        <v>91</v>
      </c>
      <c r="B64" s="131" t="s">
        <v>28</v>
      </c>
      <c r="C64" s="1832"/>
      <c r="D64" s="134"/>
      <c r="E64" s="387"/>
      <c r="F64" s="387"/>
      <c r="G64" s="1809"/>
      <c r="H64" s="1831"/>
      <c r="I64" s="1810"/>
      <c r="K64" s="278"/>
      <c r="L64" s="279"/>
    </row>
    <row r="66" s="1821" customFormat="1" customHeight="1" ht="11.25">
      <c r="A66" s="1821" t="s">
        <v>1933</v>
      </c>
    </row>
    <row r="68" s="1641" customFormat="1" customHeight="1" ht="14.25">
      <c r="A68" s="349"/>
      <c r="B68" s="1166"/>
      <c r="C68" s="382"/>
      <c r="D68" s="1816"/>
      <c r="E68" s="892"/>
      <c r="F68" s="1831"/>
      <c r="G68" s="95"/>
      <c r="I68" s="1630"/>
      <c r="J68" s="1630"/>
    </row>
    <row r="70" s="1821" customFormat="1" customHeight="1" ht="11.25">
      <c r="A70" s="1821" t="s">
        <v>1934</v>
      </c>
    </row>
    <row r="72" s="1641" customFormat="1" customHeight="1" ht="27">
      <c r="A72" s="1172"/>
      <c r="B72" s="1172"/>
      <c r="C72" s="1172"/>
      <c r="D72" s="1166"/>
      <c r="E72" s="1833"/>
      <c r="F72" s="2587"/>
      <c r="G72" s="2588"/>
      <c r="H72" s="2589" t="s">
        <v>67</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67</v>
      </c>
      <c r="Z72" s="1814"/>
      <c r="AA72" s="1798">
        <v>1</v>
      </c>
      <c r="AB72" s="1248"/>
      <c r="AD72" s="1642" t="s">
        <v>1935</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1936</v>
      </c>
    </row>
    <row r="75" s="1821" customFormat="1" customHeight="1" ht="11.25">
      <c r="A75" s="1821" t="s">
        <v>1937</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1935</v>
      </c>
    </row>
    <row r="79" s="1821" customFormat="1" customHeight="1" ht="11.25">
      <c r="A79" s="1821" t="s">
        <v>1938</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381</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1939</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1940</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1941</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1942</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1943</v>
      </c>
    </row>
    <row r="101" s="1641" customFormat="1" customHeight="1" ht="11.25">
      <c r="A101" s="1172"/>
      <c r="B101" s="1172"/>
      <c r="C101" s="1172"/>
      <c r="D101" s="1166"/>
      <c r="E101" s="1176"/>
      <c r="F101" s="1835"/>
      <c r="G101" s="1836"/>
      <c r="H101" s="2521" t="s">
        <v>110</v>
      </c>
      <c r="I101" s="2522"/>
      <c r="J101" s="2491"/>
      <c r="K101" s="2523"/>
      <c r="L101" s="2113" t="s">
        <v>19</v>
      </c>
      <c r="M101" s="2114"/>
      <c r="N101" s="1992"/>
      <c r="O101" s="1183" t="s">
        <v>381</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1941</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1944</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1945</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1946</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1947</v>
      </c>
    </row>
    <row r="115" s="1856" customFormat="1" customHeight="1" ht="15">
      <c r="A115" s="629"/>
      <c r="B115" s="630"/>
      <c r="C115" s="630"/>
      <c r="D115" s="2584" t="s">
        <v>110</v>
      </c>
      <c r="E115" s="2383" t="s">
        <v>106</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614</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569</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570</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615</v>
      </c>
      <c r="F118" s="2382"/>
      <c r="G118" s="2382"/>
      <c r="H118" s="2382"/>
      <c r="I118" s="2382"/>
      <c r="J118" s="2382"/>
      <c r="K118" s="2382"/>
      <c r="L118" s="2382"/>
      <c r="M118" s="2382"/>
      <c r="N118" s="2382"/>
      <c r="O118" s="2382"/>
      <c r="P118" s="2382"/>
      <c r="Q118" s="564">
        <f>SUMIF(T119:T120,"i",Q119:Q120)</f>
        <v>0</v>
      </c>
      <c r="R118" s="1023"/>
      <c r="S118" s="1804" t="s">
        <v>616</v>
      </c>
      <c r="T118" s="723" t="s">
        <v>617</v>
      </c>
      <c r="U118" s="2380">
        <v>1</v>
      </c>
      <c r="V118" s="2380" t="s">
        <v>580</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1948</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618</v>
      </c>
      <c r="F121" s="2382"/>
      <c r="G121" s="2382"/>
      <c r="H121" s="2382"/>
      <c r="I121" s="2382"/>
      <c r="J121" s="2382"/>
      <c r="K121" s="2382"/>
      <c r="L121" s="2382"/>
      <c r="M121" s="2382"/>
      <c r="N121" s="2382"/>
      <c r="O121" s="2382"/>
      <c r="P121" s="2382"/>
      <c r="Q121" s="564">
        <f>SUMIF(T122:T123,"i",Q122:Q123)</f>
        <v>0</v>
      </c>
      <c r="R121" s="1023"/>
      <c r="S121" s="1804" t="s">
        <v>619</v>
      </c>
      <c r="T121" s="723" t="s">
        <v>617</v>
      </c>
      <c r="U121" s="2380">
        <v>1</v>
      </c>
      <c r="V121" s="2380" t="s">
        <v>580</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1948</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1949</v>
      </c>
    </row>
    <row r="127" s="1856" customFormat="1" customHeight="1" ht="15">
      <c r="A127" s="629"/>
      <c r="B127" s="630"/>
      <c r="C127" s="630"/>
      <c r="D127" s="2584" t="s">
        <v>110</v>
      </c>
      <c r="E127" s="2383" t="s">
        <v>106</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614</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569</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570</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615</v>
      </c>
      <c r="F130" s="2382"/>
      <c r="G130" s="2382"/>
      <c r="H130" s="2382"/>
      <c r="I130" s="2382"/>
      <c r="J130" s="2382"/>
      <c r="K130" s="2382"/>
      <c r="L130" s="2382"/>
      <c r="M130" s="2382"/>
      <c r="N130" s="2382"/>
      <c r="O130" s="2382"/>
      <c r="P130" s="2382"/>
      <c r="Q130" s="564">
        <f>SUMIF(T131:T132,"i",Q131:Q132)</f>
        <v>0</v>
      </c>
      <c r="R130" s="1023"/>
      <c r="S130" s="1804" t="s">
        <v>616</v>
      </c>
      <c r="T130" s="723" t="s">
        <v>617</v>
      </c>
      <c r="U130" s="2380">
        <v>1</v>
      </c>
      <c r="V130" s="2380" t="s">
        <v>580</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1948</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617</v>
      </c>
      <c r="U133" s="2380">
        <v>1</v>
      </c>
      <c r="V133" s="2380" t="s">
        <v>580</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1950</v>
      </c>
    </row>
    <row r="139" s="1856" customFormat="1" customHeight="1" ht="45">
      <c r="A139" s="1812"/>
      <c r="B139" s="1166"/>
      <c r="C139" s="418"/>
      <c r="D139" s="95"/>
      <c r="E139" s="2578"/>
      <c r="F139" s="2114" t="s">
        <v>110</v>
      </c>
      <c r="G139" s="2581" t="s">
        <v>28</v>
      </c>
      <c r="H139" s="295"/>
      <c r="I139" s="643" t="s">
        <v>110</v>
      </c>
      <c r="J139" s="1813" t="s">
        <v>1951</v>
      </c>
      <c r="K139" s="644" t="s">
        <v>551</v>
      </c>
      <c r="L139" s="2230" t="s">
        <v>551</v>
      </c>
      <c r="M139" s="2583"/>
      <c r="N139" s="644" t="s">
        <v>551</v>
      </c>
      <c r="O139" s="644" t="s">
        <v>551</v>
      </c>
      <c r="P139" s="644" t="s">
        <v>551</v>
      </c>
      <c r="Q139" s="645">
        <f>SUM(Q140:Q142)</f>
        <v>0</v>
      </c>
      <c r="R139" s="645">
        <f>IF(R136=0,0,(Q136/R136)*100)</f>
        <v>0</v>
      </c>
      <c r="S139" s="2185"/>
      <c r="T139" s="723" t="s">
        <v>617</v>
      </c>
      <c r="U139" s="95"/>
      <c r="V139" s="95"/>
      <c r="AC139" s="95"/>
    </row>
    <row s="1856" customFormat="1" customHeight="1" ht="11.25">
      <c r="A140" s="1812"/>
      <c r="B140" s="1166"/>
      <c r="C140" s="418"/>
      <c r="D140" s="95"/>
      <c r="E140" s="2579"/>
      <c r="F140" s="2114"/>
      <c r="G140" s="2581"/>
      <c r="H140" s="2133"/>
      <c r="I140" s="2521" t="s">
        <v>1026</v>
      </c>
      <c r="J140" s="2575"/>
      <c r="K140" s="2576"/>
      <c r="L140" s="646"/>
      <c r="M140" s="647" t="s">
        <v>110</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1952</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1953</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1026</v>
      </c>
      <c r="J147" s="2575"/>
      <c r="K147" s="2576"/>
      <c r="L147" s="646"/>
      <c r="M147" s="647" t="s">
        <v>110</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1952</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110</v>
      </c>
      <c r="N150" s="1801"/>
      <c r="O150" s="648"/>
      <c r="P150" s="649"/>
      <c r="Q150" s="648"/>
      <c r="R150" s="650">
        <v>0</v>
      </c>
      <c r="S150" s="95"/>
      <c r="T150" s="723"/>
      <c r="U150" s="95"/>
      <c r="V150" s="95"/>
      <c r="AC150" s="95"/>
    </row>
    <row r="152" s="1821" customFormat="1" customHeight="1" ht="17.25">
      <c r="A152" s="1821" t="s">
        <v>1954</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67</v>
      </c>
      <c r="L154" s="2114"/>
      <c r="M154" s="2114" t="s">
        <v>110</v>
      </c>
      <c r="N154" s="2510" t="str">
        <f>IF(Z154="","",INDEX(TERRITORY_MR_LIST,MATCH(Z154,TERRITORY_LIST_ID,0)))</f>
        <v/>
      </c>
      <c r="O154" s="2191" t="s">
        <v>67</v>
      </c>
      <c r="P154" s="2114"/>
      <c r="Q154" s="2114" t="s">
        <v>110</v>
      </c>
      <c r="R154" s="2508" t="s">
        <v>28</v>
      </c>
      <c r="S154" s="2113" t="s">
        <v>67</v>
      </c>
      <c r="T154" s="1817"/>
      <c r="U154" s="1817" t="s">
        <v>110</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169</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170</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171</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172</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67</v>
      </c>
      <c r="L160" s="2114"/>
      <c r="M160" s="2114" t="s">
        <v>110</v>
      </c>
      <c r="N160" s="2510" t="str">
        <f>IF(Z160="","",INDEX(TERRITORY_MR_LIST,MATCH(Z160,TERRITORY_LIST_ID,0)))</f>
        <v/>
      </c>
      <c r="O160" s="2191" t="s">
        <v>67</v>
      </c>
      <c r="P160" s="2114"/>
      <c r="Q160" s="2114" t="s">
        <v>110</v>
      </c>
      <c r="R160" s="2508" t="s">
        <v>28</v>
      </c>
      <c r="S160" s="2113" t="s">
        <v>67</v>
      </c>
      <c r="T160" s="1817"/>
      <c r="U160" s="1817" t="s">
        <v>110</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169</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170</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171</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110</v>
      </c>
      <c r="N165" s="2510" t="str">
        <f>IF(Z165="","",INDEX(TERRITORY_MR_LIST,MATCH(Z165,TERRITORY_LIST_ID,0)))</f>
        <v/>
      </c>
      <c r="O165" s="2191" t="s">
        <v>67</v>
      </c>
      <c r="P165" s="2114"/>
      <c r="Q165" s="2114" t="s">
        <v>110</v>
      </c>
      <c r="R165" s="2508" t="s">
        <v>28</v>
      </c>
      <c r="S165" s="2113" t="s">
        <v>67</v>
      </c>
      <c r="T165" s="1817"/>
      <c r="U165" s="1817" t="s">
        <v>110</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169</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170</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110</v>
      </c>
      <c r="R169" s="2508" t="s">
        <v>28</v>
      </c>
      <c r="S169" s="2113" t="s">
        <v>67</v>
      </c>
      <c r="T169" s="1817"/>
      <c r="U169" s="1817" t="s">
        <v>110</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169</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110</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1955</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67</v>
      </c>
      <c r="L176" s="2114"/>
      <c r="M176" s="2114" t="s">
        <v>110</v>
      </c>
      <c r="N176" s="2510" t="str">
        <f>IF(Z176="","",INDEX(TERRITORY_MR_LIST,MATCH(Z176,TERRITORY_LIST_ID,0)))</f>
        <v/>
      </c>
      <c r="O176" s="2191" t="s">
        <v>67</v>
      </c>
      <c r="P176" s="2114"/>
      <c r="Q176" s="2114" t="s">
        <v>110</v>
      </c>
      <c r="R176" s="2508" t="s">
        <v>28</v>
      </c>
      <c r="S176" s="2412" t="s">
        <v>19</v>
      </c>
      <c r="T176" s="1808"/>
      <c r="U176" s="1808" t="s">
        <v>110</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170</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171</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172</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67</v>
      </c>
      <c r="L182" s="2114"/>
      <c r="M182" s="2114" t="s">
        <v>110</v>
      </c>
      <c r="N182" s="2510" t="str">
        <f>IF(Z182="","",INDEX(TERRITORY_MR_LIST,MATCH(Z182,TERRITORY_LIST_ID,0)))</f>
        <v/>
      </c>
      <c r="O182" s="2191" t="s">
        <v>67</v>
      </c>
      <c r="P182" s="2114"/>
      <c r="Q182" s="2114" t="s">
        <v>110</v>
      </c>
      <c r="R182" s="2508" t="s">
        <v>28</v>
      </c>
      <c r="S182" s="2412" t="s">
        <v>19</v>
      </c>
      <c r="T182" s="1808"/>
      <c r="U182" s="1808" t="s">
        <v>110</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170</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171</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110</v>
      </c>
      <c r="N187" s="2510" t="str">
        <f>IF(Z187="","",INDEX(TERRITORY_MR_LIST,MATCH(Z187,TERRITORY_LIST_ID,0)))</f>
        <v/>
      </c>
      <c r="O187" s="2191" t="s">
        <v>67</v>
      </c>
      <c r="P187" s="2114"/>
      <c r="Q187" s="2114" t="s">
        <v>110</v>
      </c>
      <c r="R187" s="2508" t="s">
        <v>28</v>
      </c>
      <c r="S187" s="2412" t="s">
        <v>19</v>
      </c>
      <c r="T187" s="1808"/>
      <c r="U187" s="1808" t="s">
        <v>110</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170</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110</v>
      </c>
      <c r="R191" s="2508" t="s">
        <v>28</v>
      </c>
      <c r="S191" s="2412" t="s">
        <v>19</v>
      </c>
      <c r="T191" s="1808"/>
      <c r="U191" s="1808" t="s">
        <v>110</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1956</v>
      </c>
    </row>
    <row customHeight="1" ht="17.25">
      <c r="G201" s="1845"/>
      <c r="H201" s="1845"/>
      <c r="I201" s="1845"/>
      <c r="M201" s="1841"/>
    </row>
    <row s="1856" customFormat="1" customHeight="1" ht="15">
      <c r="D202" s="2529"/>
      <c r="E202" s="2205"/>
      <c r="F202" s="2205"/>
      <c r="G202" s="2191"/>
      <c r="H202" s="1570"/>
      <c r="I202" s="2533">
        <v>1</v>
      </c>
      <c r="J202" s="2507"/>
      <c r="K202" s="1585"/>
      <c r="L202" s="2191" t="s">
        <v>67</v>
      </c>
      <c r="M202" s="2191" t="s">
        <v>67</v>
      </c>
      <c r="N202" s="1570"/>
      <c r="O202" s="2114" t="s">
        <v>110</v>
      </c>
      <c r="P202" s="2523"/>
      <c r="Q202" s="1586"/>
      <c r="R202" s="2191" t="s">
        <v>67</v>
      </c>
      <c r="S202" s="2191" t="s">
        <v>67</v>
      </c>
      <c r="T202" s="1861"/>
      <c r="U202" s="2114" t="s">
        <v>110</v>
      </c>
      <c r="V202" s="2530" t="str">
        <f>IF(AK202="","",INDEX(TERRITORY_MR_LIST,MATCH(AK202,TERRITORY_LIST_ID,0)))</f>
        <v/>
      </c>
      <c r="W202" s="1587"/>
      <c r="X202" s="2191" t="s">
        <v>67</v>
      </c>
      <c r="Y202" s="2191" t="s">
        <v>19</v>
      </c>
      <c r="Z202" s="1570"/>
      <c r="AA202" s="2114" t="s">
        <v>110</v>
      </c>
      <c r="AB202" s="2532"/>
      <c r="AC202" s="1588"/>
      <c r="AD202" s="2191" t="s">
        <v>67</v>
      </c>
      <c r="AE202" s="2191" t="s">
        <v>19</v>
      </c>
      <c r="AF202" s="1568"/>
      <c r="AG202" s="1817" t="s">
        <v>110</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1957</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1958</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104</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1959</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172</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0B958-4D25-8BF2-6DFE-0.1C4EE4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1960</v>
      </c>
      <c r="B1" s="852"/>
      <c r="C1" s="988" t="s">
        <v>1961</v>
      </c>
      <c r="D1" s="986" t="s">
        <v>812</v>
      </c>
      <c r="E1" s="986" t="s">
        <v>858</v>
      </c>
      <c r="F1" s="986" t="s">
        <v>911</v>
      </c>
      <c r="G1" s="986" t="s">
        <v>898</v>
      </c>
      <c r="H1" s="986" t="s">
        <v>1635</v>
      </c>
    </row>
    <row customHeight="1" ht="9">
      <c r="A2" s="989" t="s">
        <v>1962</v>
      </c>
      <c r="B2" s="989"/>
      <c r="C2" s="990" t="str">
        <f>INDEX(TEMPLATE_NUMBER_FORM_LIST,MATCH(TEMPLATE_SPHERE,TEMPLATE_SPHERE_LIST,0))</f>
        <v>16</v>
      </c>
      <c r="D2" s="989" t="s">
        <v>1484</v>
      </c>
      <c r="E2" s="989" t="s">
        <v>150</v>
      </c>
      <c r="F2" s="991" t="s">
        <v>150</v>
      </c>
      <c r="G2" s="989" t="s">
        <v>150</v>
      </c>
      <c r="H2" s="992"/>
    </row>
    <row customHeight="1" ht="63">
      <c r="A3" s="852"/>
      <c r="B3" s="852" t="s">
        <v>110</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1963</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1964</v>
      </c>
      <c r="B4" s="852" t="s">
        <v>111</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1965</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1966</v>
      </c>
    </row>
    <row customHeight="1" ht="117">
      <c r="A5" s="852" t="s">
        <v>1967</v>
      </c>
      <c r="B5" s="852" t="s">
        <v>91</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1968</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1969</v>
      </c>
    </row>
    <row customHeight="1" ht="90">
      <c r="A6" s="852" t="s">
        <v>1970</v>
      </c>
      <c r="B6" s="852" t="s">
        <v>92</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1971</v>
      </c>
      <c r="B7" s="852" t="s">
        <v>112</v>
      </c>
      <c r="C7" s="990" t="str">
        <f>IF(TEMPLATE_SPHERE="HEAT",D7,E7)</f>
        <v>Форма 11. Информация о расходах на капитальный и текущий ремонт основных средств</v>
      </c>
      <c r="D7" s="852" t="s">
        <v>1972</v>
      </c>
      <c r="E7" s="852" t="s">
        <v>1973</v>
      </c>
      <c r="F7" s="992"/>
      <c r="G7" s="992"/>
      <c r="H7" s="992"/>
    </row>
    <row customHeight="1" ht="108">
      <c r="A8" s="852" t="s">
        <v>1974</v>
      </c>
      <c r="B8" s="852" t="s">
        <v>93</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1175</v>
      </c>
      <c r="E8" s="852" t="s">
        <v>1975</v>
      </c>
      <c r="F8" s="992"/>
      <c r="G8" s="992"/>
      <c r="H8" s="992"/>
    </row>
    <row customHeight="1" ht="99">
      <c r="A9" s="852" t="s">
        <v>1976</v>
      </c>
      <c r="B9" s="852"/>
      <c r="C9" s="852" t="s">
        <v>1977</v>
      </c>
      <c r="D9" s="852"/>
      <c r="E9" s="852"/>
      <c r="F9" s="992"/>
      <c r="G9" s="992"/>
      <c r="H9" s="992"/>
    </row>
    <row customHeight="1" ht="126">
      <c r="A10" s="852" t="s">
        <v>1978</v>
      </c>
      <c r="B10" s="852"/>
      <c r="C10" s="852" t="s">
        <v>1979</v>
      </c>
      <c r="D10" s="852"/>
      <c r="E10" s="852"/>
      <c r="F10" s="992"/>
      <c r="G10" s="992"/>
      <c r="H10" s="992"/>
    </row>
    <row customHeight="1" ht="108">
      <c r="A11" s="852" t="s">
        <v>1980</v>
      </c>
      <c r="B11" s="852"/>
      <c r="C11" s="852" t="s">
        <v>1981</v>
      </c>
      <c r="D11" s="852"/>
      <c r="E11" s="852"/>
      <c r="F11" s="992"/>
      <c r="G11" s="992"/>
      <c r="H11" s="992"/>
    </row>
    <row customHeight="1" ht="54">
      <c r="A12" s="852" t="s">
        <v>1982</v>
      </c>
      <c r="B12" s="852"/>
      <c r="C12" s="852" t="s">
        <v>1983</v>
      </c>
      <c r="D12" s="852"/>
      <c r="E12" s="852"/>
      <c r="F12" s="992"/>
      <c r="G12" s="992"/>
      <c r="H12" s="992"/>
    </row>
    <row customHeight="1" ht="45">
      <c r="A13" s="852" t="s">
        <v>1984</v>
      </c>
      <c r="B13" s="852"/>
      <c r="C13" s="852" t="s">
        <v>1985</v>
      </c>
      <c r="D13" s="852"/>
      <c r="E13" s="852"/>
      <c r="F13" s="992"/>
      <c r="G13" s="992"/>
      <c r="H13" s="992"/>
    </row>
    <row customHeight="1" ht="117">
      <c r="A14" s="852" t="s">
        <v>1986</v>
      </c>
      <c r="B14" s="852"/>
      <c r="C14" s="852" t="s">
        <v>1987</v>
      </c>
      <c r="D14" s="852"/>
      <c r="E14" s="852"/>
      <c r="F14" s="992"/>
      <c r="G14" s="992"/>
      <c r="H14" s="992"/>
    </row>
    <row customHeight="1" ht="117">
      <c r="A15" s="852" t="s">
        <v>1988</v>
      </c>
      <c r="B15" s="852"/>
      <c r="C15" s="852" t="s">
        <v>1989</v>
      </c>
      <c r="D15" s="852"/>
      <c r="E15" s="852"/>
      <c r="F15" s="992"/>
      <c r="G15" s="992"/>
      <c r="H15" s="992"/>
    </row>
    <row customHeight="1" ht="63">
      <c r="A16" s="852" t="s">
        <v>1990</v>
      </c>
      <c r="B16" s="852"/>
      <c r="C16" s="852" t="s">
        <v>1991</v>
      </c>
      <c r="D16" s="852"/>
      <c r="E16" s="852"/>
      <c r="F16" s="992"/>
      <c r="G16" s="992"/>
      <c r="H16" s="992"/>
    </row>
    <row customHeight="1" ht="54">
      <c r="A17" s="852" t="s">
        <v>1992</v>
      </c>
      <c r="B17" s="852"/>
      <c r="C17" s="990" t="s">
        <v>1993</v>
      </c>
      <c r="D17" s="852"/>
      <c r="E17" s="852"/>
      <c r="F17" s="992"/>
      <c r="G17" s="992"/>
      <c r="H17" s="992"/>
    </row>
    <row customHeight="1" ht="27">
      <c r="A18" s="852" t="s">
        <v>1994</v>
      </c>
      <c r="B18" s="852"/>
      <c r="C18" s="990" t="s">
        <v>1995</v>
      </c>
      <c r="D18" s="852"/>
      <c r="E18" s="852"/>
      <c r="F18" s="992"/>
      <c r="G18" s="992"/>
      <c r="H18" s="992"/>
    </row>
    <row customHeight="1" ht="54">
      <c r="A19" s="852" t="s">
        <v>1996</v>
      </c>
      <c r="B19" s="852"/>
      <c r="C19" s="990" t="s">
        <v>1997</v>
      </c>
      <c r="D19" s="852"/>
      <c r="E19" s="852"/>
      <c r="F19" s="992"/>
      <c r="G19" s="992"/>
      <c r="H19" s="992"/>
    </row>
    <row customHeight="1" ht="36">
      <c r="A20" s="852" t="s">
        <v>1998</v>
      </c>
      <c r="B20" s="852"/>
      <c r="C20" s="990" t="s">
        <v>1999</v>
      </c>
      <c r="D20" s="852"/>
      <c r="E20" s="852"/>
      <c r="F20" s="992"/>
      <c r="G20" s="992"/>
      <c r="H20" s="992"/>
    </row>
    <row customHeight="1" ht="36">
      <c r="A21" s="852" t="s">
        <v>2000</v>
      </c>
      <c r="B21" s="852"/>
      <c r="C21" s="990" t="s">
        <v>2001</v>
      </c>
      <c r="D21" s="852"/>
      <c r="E21" s="852"/>
      <c r="F21" s="992"/>
      <c r="G21" s="992"/>
      <c r="H21" s="992"/>
    </row>
    <row customHeight="1" ht="27">
      <c r="A22" s="852" t="s">
        <v>2002</v>
      </c>
      <c r="B22" s="852"/>
      <c r="C22" s="990" t="s">
        <v>2003</v>
      </c>
      <c r="D22" s="852"/>
      <c r="E22" s="852"/>
      <c r="F22" s="992"/>
      <c r="G22" s="992"/>
      <c r="H22" s="992"/>
    </row>
    <row customHeight="1" ht="36">
      <c r="A23" s="852" t="s">
        <v>2004</v>
      </c>
      <c r="B23" s="852"/>
      <c r="C23" s="990" t="s">
        <v>2005</v>
      </c>
      <c r="D23" s="852"/>
      <c r="E23" s="852"/>
      <c r="F23" s="992"/>
      <c r="G23" s="992"/>
      <c r="H23" s="992"/>
    </row>
    <row customHeight="1" ht="28.5">
      <c r="A24" s="852" t="s">
        <v>2006</v>
      </c>
      <c r="B24" s="852"/>
      <c r="C24" s="990" t="s">
        <v>2007</v>
      </c>
      <c r="D24" s="852"/>
      <c r="E24" s="852"/>
      <c r="F24" s="992"/>
      <c r="G24" s="992"/>
      <c r="H24" s="992"/>
    </row>
    <row customHeight="1" ht="36">
      <c r="A25" s="852" t="s">
        <v>2008</v>
      </c>
      <c r="B25" s="852"/>
      <c r="C25" s="990" t="s">
        <v>2009</v>
      </c>
      <c r="D25" s="852"/>
      <c r="E25" s="852"/>
      <c r="F25" s="992"/>
      <c r="G25" s="992"/>
      <c r="H25" s="992"/>
    </row>
    <row customHeight="1" ht="27">
      <c r="A26" s="852" t="s">
        <v>2010</v>
      </c>
      <c r="B26" s="852"/>
      <c r="C26" s="990" t="s">
        <v>2011</v>
      </c>
      <c r="D26" s="852"/>
      <c r="E26" s="852"/>
      <c r="F26" s="992"/>
      <c r="G26" s="992"/>
      <c r="H26" s="992"/>
    </row>
    <row customHeight="1" ht="36">
      <c r="A27" s="852" t="s">
        <v>2012</v>
      </c>
      <c r="B27" s="852"/>
      <c r="C27" s="990" t="s">
        <v>2013</v>
      </c>
      <c r="D27" s="852"/>
      <c r="E27" s="852"/>
      <c r="F27" s="992"/>
      <c r="G27" s="992"/>
      <c r="H27" s="992"/>
    </row>
    <row customHeight="1" ht="28.5">
      <c r="A28" s="852" t="s">
        <v>2014</v>
      </c>
      <c r="B28" s="852"/>
      <c r="C28" s="990" t="s">
        <v>2015</v>
      </c>
      <c r="D28" s="852"/>
      <c r="E28" s="852"/>
      <c r="F28" s="992"/>
      <c r="G28" s="992"/>
      <c r="H28" s="992"/>
    </row>
    <row customHeight="1" ht="126">
      <c r="A29" s="852" t="s">
        <v>2016</v>
      </c>
      <c r="B29" s="852" t="s">
        <v>1586</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2017</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2018</v>
      </c>
    </row>
    <row customHeight="1" ht="36">
      <c r="A30" s="852" t="s">
        <v>2019</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2020</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2021</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2022</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2023</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2024</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2025</v>
      </c>
    </row>
    <row customHeight="1" ht="9">
      <c r="A33" s="852"/>
      <c r="B33" s="852"/>
      <c r="C33" s="990"/>
      <c r="D33" s="852"/>
      <c r="E33" s="852"/>
      <c r="F33" s="992"/>
      <c r="G33" s="992"/>
      <c r="H33" s="992"/>
    </row>
    <row customHeight="1" ht="9">
      <c r="A34" s="852"/>
      <c r="B34" s="852" t="s">
        <v>1522</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23D6A9-5147-EDE8-BBB7-0.08762BF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2026</v>
      </c>
      <c r="D1" s="904"/>
      <c r="E1" s="904"/>
      <c r="F1" s="904"/>
      <c r="G1" s="904"/>
      <c r="H1" s="904" t="s">
        <v>2027</v>
      </c>
      <c r="I1" s="904"/>
      <c r="J1" s="904"/>
      <c r="K1" s="904"/>
      <c r="L1" s="904"/>
      <c r="M1" s="904" t="s">
        <v>2028</v>
      </c>
      <c r="N1" s="904" t="s">
        <v>2029</v>
      </c>
      <c r="O1" s="2598" t="s">
        <v>2030</v>
      </c>
      <c r="P1" s="2598"/>
      <c r="Q1" s="2598"/>
      <c r="R1" s="2598"/>
      <c r="S1" s="2598"/>
      <c r="T1" s="2598" t="s">
        <v>2028</v>
      </c>
      <c r="U1" s="2598"/>
      <c r="V1" s="2598"/>
      <c r="W1" s="2598"/>
      <c r="X1" s="2598"/>
      <c r="Y1" s="1005"/>
      <c r="Z1" s="2598" t="s">
        <v>2031</v>
      </c>
      <c r="AA1" s="2598"/>
      <c r="AB1" s="2598"/>
      <c r="AC1" s="2598"/>
      <c r="AD1" s="2598"/>
    </row>
    <row customHeight="1" ht="18">
      <c r="A2" s="852"/>
      <c r="B2" s="852"/>
      <c r="C2" s="847" t="s">
        <v>812</v>
      </c>
      <c r="D2" s="847" t="s">
        <v>858</v>
      </c>
      <c r="E2" s="847" t="s">
        <v>911</v>
      </c>
      <c r="F2" s="847" t="s">
        <v>898</v>
      </c>
      <c r="G2" s="847" t="s">
        <v>1635</v>
      </c>
      <c r="H2" s="849"/>
      <c r="I2" s="849"/>
      <c r="J2" s="849"/>
      <c r="K2" s="849"/>
      <c r="L2" s="849"/>
      <c r="M2" s="849"/>
      <c r="N2" s="849"/>
      <c r="O2" s="847" t="s">
        <v>812</v>
      </c>
      <c r="P2" s="847" t="s">
        <v>858</v>
      </c>
      <c r="Q2" s="847" t="s">
        <v>898</v>
      </c>
      <c r="R2" s="847" t="s">
        <v>911</v>
      </c>
      <c r="S2" s="847" t="s">
        <v>1635</v>
      </c>
      <c r="T2" s="847" t="s">
        <v>812</v>
      </c>
      <c r="U2" s="847" t="s">
        <v>858</v>
      </c>
      <c r="V2" s="847" t="s">
        <v>898</v>
      </c>
      <c r="W2" s="847" t="s">
        <v>911</v>
      </c>
      <c r="X2" s="847" t="s">
        <v>1635</v>
      </c>
      <c r="Y2" s="847"/>
      <c r="Z2" s="847" t="s">
        <v>812</v>
      </c>
      <c r="AA2" s="856" t="s">
        <v>858</v>
      </c>
      <c r="AB2" s="847" t="s">
        <v>898</v>
      </c>
      <c r="AC2" s="847" t="s">
        <v>911</v>
      </c>
      <c r="AD2" s="847" t="s">
        <v>1635</v>
      </c>
    </row>
    <row customHeight="1" ht="162">
      <c r="A3" s="851" t="s">
        <v>26</v>
      </c>
      <c r="B3" s="851"/>
      <c r="C3" s="2602" t="s">
        <v>2032</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2033</v>
      </c>
      <c r="AA3" s="849" t="s">
        <v>2034</v>
      </c>
      <c r="AB3" s="852" t="s">
        <v>2035</v>
      </c>
      <c r="AC3" s="852" t="s">
        <v>2036</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1573</v>
      </c>
      <c r="D11" s="2605" t="s">
        <v>1569</v>
      </c>
      <c r="E11" s="2605" t="s">
        <v>1668</v>
      </c>
      <c r="F11" s="2605" t="s">
        <v>2037</v>
      </c>
      <c r="G11" s="2605"/>
      <c r="H11" s="904" t="s">
        <v>2038</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2039</v>
      </c>
      <c r="U11" s="849" t="s">
        <v>2040</v>
      </c>
      <c r="V11" s="849"/>
      <c r="W11" s="849"/>
      <c r="X11" s="849"/>
      <c r="Y11" s="1006"/>
      <c r="Z11" s="852" t="s">
        <v>2041</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2042</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2043</v>
      </c>
      <c r="U12" s="849" t="s">
        <v>2044</v>
      </c>
      <c r="V12" s="849"/>
      <c r="W12" s="849"/>
      <c r="X12" s="849"/>
      <c r="Y12" s="1006"/>
      <c r="Z12" s="852" t="s">
        <v>2045</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2046</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2047</v>
      </c>
      <c r="U13" s="850" t="s">
        <v>2048</v>
      </c>
      <c r="V13" s="850"/>
      <c r="W13" s="850"/>
      <c r="X13" s="849"/>
      <c r="Y13" s="1006"/>
      <c r="Z13" s="852" t="s">
        <v>2049</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2050</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2051</v>
      </c>
      <c r="AA14" s="855" t="s">
        <v>2051</v>
      </c>
      <c r="AB14" s="852"/>
      <c r="AC14" s="852"/>
      <c r="AD14" s="852"/>
    </row>
    <row customHeight="1" ht="108">
      <c r="A15" s="2599"/>
      <c r="B15" s="905">
        <v>5</v>
      </c>
      <c r="C15" s="2606"/>
      <c r="D15" s="2606"/>
      <c r="E15" s="2606"/>
      <c r="F15" s="2606"/>
      <c r="G15" s="2606"/>
      <c r="H15" s="2600" t="s">
        <v>2052</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2053</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2054</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2054</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1671</v>
      </c>
      <c r="B18" s="905">
        <v>1</v>
      </c>
      <c r="C18" s="849" t="s">
        <v>2038</v>
      </c>
      <c r="D18" s="973" t="s">
        <v>2038</v>
      </c>
      <c r="E18" s="849" t="s">
        <v>2038</v>
      </c>
      <c r="F18" s="849" t="s">
        <v>2038</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2055</v>
      </c>
      <c r="U18" s="852" t="s">
        <v>2056</v>
      </c>
      <c r="V18" s="852" t="s">
        <v>2057</v>
      </c>
      <c r="W18" s="852" t="s">
        <v>2058</v>
      </c>
      <c r="X18" s="849"/>
      <c r="Y18" s="1006"/>
      <c r="Z18" s="852" t="s">
        <v>2059</v>
      </c>
      <c r="AA18" s="855" t="s">
        <v>2060</v>
      </c>
      <c r="AB18" s="855" t="s">
        <v>2060</v>
      </c>
      <c r="AC18" s="855" t="s">
        <v>2060</v>
      </c>
      <c r="AD18" s="852"/>
    </row>
    <row customHeight="1" ht="36">
      <c r="A19" s="851"/>
      <c r="B19" s="905">
        <v>2</v>
      </c>
      <c r="C19" s="849" t="s">
        <v>2042</v>
      </c>
      <c r="D19" s="973" t="s">
        <v>2042</v>
      </c>
      <c r="E19" s="849" t="s">
        <v>2042</v>
      </c>
      <c r="F19" s="849" t="s">
        <v>2042</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2061</v>
      </c>
      <c r="U19" s="852" t="s">
        <v>2062</v>
      </c>
      <c r="V19" s="852" t="s">
        <v>2063</v>
      </c>
      <c r="W19" s="852" t="s">
        <v>2064</v>
      </c>
      <c r="X19" s="849"/>
      <c r="Y19" s="1006"/>
      <c r="Z19" s="852" t="s">
        <v>2065</v>
      </c>
      <c r="AA19" s="855" t="s">
        <v>2065</v>
      </c>
      <c r="AB19" s="855" t="s">
        <v>2065</v>
      </c>
      <c r="AC19" s="855" t="s">
        <v>2065</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713</v>
      </c>
      <c r="P20" s="963" t="s">
        <v>713</v>
      </c>
      <c r="Q20" s="963" t="s">
        <v>713</v>
      </c>
      <c r="R20" s="963" t="s">
        <v>713</v>
      </c>
      <c r="S20" s="963"/>
      <c r="T20" s="970" t="s">
        <v>2066</v>
      </c>
      <c r="U20" s="852" t="s">
        <v>2067</v>
      </c>
      <c r="V20" s="852" t="s">
        <v>2068</v>
      </c>
      <c r="W20" s="852" t="s">
        <v>2069</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312</v>
      </c>
      <c r="P21" s="963"/>
      <c r="Q21" s="963"/>
      <c r="R21" s="963"/>
      <c r="S21" s="963"/>
      <c r="T21" s="970" t="s">
        <v>2070</v>
      </c>
      <c r="U21" s="852"/>
      <c r="V21" s="852"/>
      <c r="W21" s="852"/>
      <c r="X21" s="849"/>
      <c r="Y21" s="1006"/>
      <c r="Z21" s="852" t="s">
        <v>2071</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312</v>
      </c>
      <c r="R22" s="963"/>
      <c r="S22" s="963"/>
      <c r="T22" s="970"/>
      <c r="U22" s="852"/>
      <c r="V22" s="852" t="s">
        <v>2072</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315</v>
      </c>
      <c r="R23" s="963"/>
      <c r="S23" s="963"/>
      <c r="T23" s="970"/>
      <c r="U23" s="852"/>
      <c r="V23" s="852" t="s">
        <v>2073</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733</v>
      </c>
      <c r="R24" s="963"/>
      <c r="S24" s="963"/>
      <c r="T24" s="970"/>
      <c r="U24" s="852"/>
      <c r="V24" s="852" t="s">
        <v>2074</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315</v>
      </c>
      <c r="P25" s="963" t="s">
        <v>312</v>
      </c>
      <c r="Q25" s="963" t="s">
        <v>740</v>
      </c>
      <c r="R25" s="963" t="s">
        <v>312</v>
      </c>
      <c r="S25" s="963"/>
      <c r="T25" s="970" t="s">
        <v>2075</v>
      </c>
      <c r="U25" s="852" t="s">
        <v>2075</v>
      </c>
      <c r="V25" s="852" t="s">
        <v>2075</v>
      </c>
      <c r="W25" s="852" t="s">
        <v>2075</v>
      </c>
      <c r="X25" s="849"/>
      <c r="Y25" s="1006"/>
      <c r="Z25" s="852"/>
      <c r="AA25" s="855"/>
      <c r="AB25" s="852"/>
      <c r="AC25" s="852"/>
      <c r="AD25" s="852"/>
    </row>
    <row customHeight="1" ht="18">
      <c r="A26" s="851"/>
      <c r="B26" s="905">
        <v>9</v>
      </c>
      <c r="C26" s="849" t="s">
        <v>657</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729</v>
      </c>
      <c r="P26" s="963" t="s">
        <v>723</v>
      </c>
      <c r="Q26" s="963" t="s">
        <v>2076</v>
      </c>
      <c r="R26" s="963" t="s">
        <v>723</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2077</v>
      </c>
      <c r="V26" s="970" t="s">
        <v>2077</v>
      </c>
      <c r="W26" s="970" t="s">
        <v>2077</v>
      </c>
      <c r="X26" s="849"/>
      <c r="Y26" s="1006"/>
      <c r="Z26" s="852"/>
      <c r="AA26" s="855"/>
      <c r="AB26" s="852"/>
      <c r="AC26" s="852"/>
      <c r="AD26" s="852"/>
    </row>
    <row customHeight="1" ht="18">
      <c r="A27" s="851"/>
      <c r="B27" s="905">
        <v>10</v>
      </c>
      <c r="C27" s="849" t="s">
        <v>661</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731</v>
      </c>
      <c r="P27" s="963" t="s">
        <v>725</v>
      </c>
      <c r="Q27" s="963" t="s">
        <v>2078</v>
      </c>
      <c r="R27" s="963" t="s">
        <v>725</v>
      </c>
      <c r="S27" s="963"/>
      <c r="T27" s="970" t="s">
        <v>2079</v>
      </c>
      <c r="U27" s="970" t="s">
        <v>2079</v>
      </c>
      <c r="V27" s="970" t="s">
        <v>2079</v>
      </c>
      <c r="W27" s="970" t="s">
        <v>2079</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733</v>
      </c>
      <c r="P28" s="963"/>
      <c r="Q28" s="963"/>
      <c r="R28" s="963"/>
      <c r="S28" s="963"/>
      <c r="T28" s="970" t="s">
        <v>2080</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740</v>
      </c>
      <c r="P29" s="963" t="s">
        <v>315</v>
      </c>
      <c r="Q29" s="963"/>
      <c r="R29" s="963" t="s">
        <v>315</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2081</v>
      </c>
      <c r="V29" s="852"/>
      <c r="W29" s="852" t="s">
        <v>2081</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742</v>
      </c>
      <c r="P30" s="963" t="s">
        <v>733</v>
      </c>
      <c r="Q30" s="963" t="s">
        <v>742</v>
      </c>
      <c r="R30" s="963" t="s">
        <v>733</v>
      </c>
      <c r="S30" s="963"/>
      <c r="T30" s="970" t="s">
        <v>2082</v>
      </c>
      <c r="U30" s="852" t="s">
        <v>2082</v>
      </c>
      <c r="V30" s="852" t="s">
        <v>2082</v>
      </c>
      <c r="W30" s="852" t="s">
        <v>2082</v>
      </c>
      <c r="X30" s="849"/>
      <c r="Y30" s="1006"/>
      <c r="Z30" s="852"/>
      <c r="AA30" s="855" t="s">
        <v>2083</v>
      </c>
      <c r="AB30" s="855" t="s">
        <v>2083</v>
      </c>
      <c r="AC30" s="855" t="s">
        <v>2083</v>
      </c>
      <c r="AD30" s="852"/>
    </row>
    <row customHeight="1" ht="18">
      <c r="A31" s="851"/>
      <c r="B31" s="905">
        <v>14</v>
      </c>
      <c r="C31" s="849" t="s">
        <v>2084</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2085</v>
      </c>
      <c r="P31" s="963" t="s">
        <v>736</v>
      </c>
      <c r="Q31" s="963" t="s">
        <v>2085</v>
      </c>
      <c r="R31" s="963" t="s">
        <v>736</v>
      </c>
      <c r="S31" s="963"/>
      <c r="T31" s="971" t="s">
        <v>2086</v>
      </c>
      <c r="U31" s="852" t="s">
        <v>2086</v>
      </c>
      <c r="V31" s="852" t="s">
        <v>2086</v>
      </c>
      <c r="W31" s="852" t="s">
        <v>2086</v>
      </c>
      <c r="X31" s="849"/>
      <c r="Y31" s="1006"/>
      <c r="Z31" s="852"/>
      <c r="AA31" s="855"/>
      <c r="AB31" s="855"/>
      <c r="AC31" s="855"/>
      <c r="AD31" s="852"/>
    </row>
    <row customHeight="1" ht="36">
      <c r="A32" s="851"/>
      <c r="B32" s="905">
        <v>15</v>
      </c>
      <c r="C32" s="849" t="s">
        <v>2087</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2088</v>
      </c>
      <c r="P32" s="963" t="s">
        <v>738</v>
      </c>
      <c r="Q32" s="963" t="s">
        <v>2088</v>
      </c>
      <c r="R32" s="963" t="s">
        <v>738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2089</v>
      </c>
      <c r="V32" s="852" t="s">
        <v>2089</v>
      </c>
      <c r="W32" s="852" t="s">
        <v>2089</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744</v>
      </c>
      <c r="P33" s="963" t="s">
        <v>740</v>
      </c>
      <c r="Q33" s="963" t="s">
        <v>744</v>
      </c>
      <c r="R33" s="963" t="s">
        <v>740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2090</v>
      </c>
      <c r="V33" s="852" t="s">
        <v>2090</v>
      </c>
      <c r="W33" s="852" t="s">
        <v>2091</v>
      </c>
      <c r="X33" s="849"/>
      <c r="Y33" s="1006"/>
      <c r="Z33" s="852"/>
      <c r="AA33" s="855" t="s">
        <v>2092</v>
      </c>
      <c r="AB33" s="855" t="s">
        <v>2092</v>
      </c>
      <c r="AC33" s="855" t="s">
        <v>2092</v>
      </c>
      <c r="AD33" s="852"/>
    </row>
    <row customHeight="1" ht="27">
      <c r="A34" s="851"/>
      <c r="B34" s="905">
        <v>17</v>
      </c>
      <c r="C34" s="849" t="s">
        <v>2093</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2094</v>
      </c>
      <c r="P34" s="963" t="s">
        <v>2076</v>
      </c>
      <c r="Q34" s="963" t="s">
        <v>2094</v>
      </c>
      <c r="R34" s="963" t="s">
        <v>2076</v>
      </c>
      <c r="S34" s="963"/>
      <c r="T34" s="972" t="s">
        <v>2095</v>
      </c>
      <c r="U34" s="852" t="s">
        <v>2095</v>
      </c>
      <c r="V34" s="852" t="s">
        <v>2095</v>
      </c>
      <c r="W34" s="852" t="s">
        <v>2096</v>
      </c>
      <c r="X34" s="849"/>
      <c r="Y34" s="1006"/>
      <c r="Z34" s="852"/>
      <c r="AA34" s="855"/>
      <c r="AB34" s="852"/>
      <c r="AC34" s="852"/>
      <c r="AD34" s="852"/>
    </row>
    <row customHeight="1" ht="45">
      <c r="A35" s="851"/>
      <c r="B35" s="905">
        <v>18</v>
      </c>
      <c r="C35" s="849" t="s">
        <v>2097</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2098</v>
      </c>
      <c r="P35" s="963" t="s">
        <v>2078</v>
      </c>
      <c r="Q35" s="963" t="s">
        <v>2098</v>
      </c>
      <c r="R35" s="963" t="s">
        <v>2078</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2099</v>
      </c>
      <c r="V35" s="852" t="s">
        <v>2099</v>
      </c>
      <c r="W35" s="852" t="s">
        <v>2099</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746</v>
      </c>
      <c r="P36" s="963" t="s">
        <v>742</v>
      </c>
      <c r="Q36" s="963" t="s">
        <v>746</v>
      </c>
      <c r="R36" s="963" t="s">
        <v>742</v>
      </c>
      <c r="S36" s="963"/>
      <c r="T36" s="970" t="s">
        <v>2100</v>
      </c>
      <c r="U36" s="852" t="s">
        <v>2100</v>
      </c>
      <c r="V36" s="852" t="s">
        <v>2100</v>
      </c>
      <c r="W36" s="852" t="s">
        <v>2100</v>
      </c>
      <c r="X36" s="849"/>
      <c r="Y36" s="1006"/>
      <c r="Z36" s="852"/>
      <c r="AA36" s="855"/>
      <c r="AB36" s="852"/>
      <c r="AC36" s="852"/>
      <c r="AD36" s="852"/>
    </row>
    <row customHeight="1" ht="18">
      <c r="A37" s="851"/>
      <c r="B37" s="905">
        <v>20</v>
      </c>
      <c r="C37" s="849" t="s">
        <v>2101</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2102</v>
      </c>
      <c r="P37" s="963" t="s">
        <v>2085</v>
      </c>
      <c r="Q37" s="963" t="s">
        <v>2102</v>
      </c>
      <c r="R37" s="963" t="s">
        <v>2085</v>
      </c>
      <c r="S37" s="963"/>
      <c r="T37" s="970" t="s">
        <v>2103</v>
      </c>
      <c r="U37" s="852" t="s">
        <v>2103</v>
      </c>
      <c r="V37" s="852" t="s">
        <v>2103</v>
      </c>
      <c r="W37" s="852" t="s">
        <v>2103</v>
      </c>
      <c r="X37" s="849"/>
      <c r="Y37" s="1006"/>
      <c r="Z37" s="852"/>
      <c r="AA37" s="855"/>
      <c r="AB37" s="852"/>
      <c r="AC37" s="852"/>
      <c r="AD37" s="852"/>
    </row>
    <row customHeight="1" ht="18">
      <c r="A38" s="851"/>
      <c r="B38" s="905">
        <v>21</v>
      </c>
      <c r="C38" s="849" t="s">
        <v>2104</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2105</v>
      </c>
      <c r="P38" s="963" t="s">
        <v>2088</v>
      </c>
      <c r="Q38" s="963" t="s">
        <v>2105</v>
      </c>
      <c r="R38" s="963" t="s">
        <v>2088</v>
      </c>
      <c r="S38" s="963"/>
      <c r="T38" s="970" t="s">
        <v>2106</v>
      </c>
      <c r="U38" s="852" t="s">
        <v>2106</v>
      </c>
      <c r="V38" s="852" t="s">
        <v>2106</v>
      </c>
      <c r="W38" s="852" t="s">
        <v>2106</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750</v>
      </c>
      <c r="P39" s="963" t="s">
        <v>744</v>
      </c>
      <c r="Q39" s="963" t="s">
        <v>750</v>
      </c>
      <c r="R39" s="963" t="s">
        <v>744</v>
      </c>
      <c r="S39" s="963"/>
      <c r="T39" s="970" t="s">
        <v>2107</v>
      </c>
      <c r="U39" s="852" t="s">
        <v>2108</v>
      </c>
      <c r="V39" s="852" t="s">
        <v>2109</v>
      </c>
      <c r="W39" s="852" t="s">
        <v>2110</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2111</v>
      </c>
      <c r="P40" s="963" t="s">
        <v>746</v>
      </c>
      <c r="Q40" s="963" t="s">
        <v>2111</v>
      </c>
      <c r="R40" s="963" t="s">
        <v>746</v>
      </c>
      <c r="S40" s="963"/>
      <c r="T40" s="849" t="s">
        <v>2112</v>
      </c>
      <c r="U40" s="849" t="s">
        <v>2112</v>
      </c>
      <c r="V40" s="849" t="s">
        <v>2112</v>
      </c>
      <c r="W40" s="849" t="s">
        <v>2112</v>
      </c>
      <c r="X40" s="849"/>
      <c r="Y40" s="1006"/>
      <c r="Z40" s="852" t="s">
        <v>2113</v>
      </c>
      <c r="AA40" s="855" t="s">
        <v>2113</v>
      </c>
      <c r="AB40" s="855" t="s">
        <v>2113</v>
      </c>
      <c r="AC40" s="855" t="s">
        <v>2113</v>
      </c>
      <c r="AD40" s="852"/>
    </row>
    <row customHeight="1" ht="27">
      <c r="A41" s="851"/>
      <c r="B41" s="905">
        <v>24</v>
      </c>
      <c r="C41" s="849" t="s">
        <v>2114</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2115</v>
      </c>
      <c r="P41" s="963" t="s">
        <v>2102</v>
      </c>
      <c r="Q41" s="963" t="s">
        <v>2115</v>
      </c>
      <c r="R41" s="963" t="s">
        <v>2102</v>
      </c>
      <c r="S41" s="963"/>
      <c r="T41" s="849" t="s">
        <v>2116</v>
      </c>
      <c r="U41" s="849" t="s">
        <v>2116</v>
      </c>
      <c r="V41" s="849" t="s">
        <v>2116</v>
      </c>
      <c r="W41" s="849" t="s">
        <v>2116</v>
      </c>
      <c r="X41" s="849"/>
      <c r="Y41" s="1006"/>
      <c r="Z41" s="852" t="s">
        <v>2117</v>
      </c>
      <c r="AA41" s="852" t="s">
        <v>2117</v>
      </c>
      <c r="AB41" s="852" t="s">
        <v>2117</v>
      </c>
      <c r="AC41" s="852" t="s">
        <v>2117</v>
      </c>
      <c r="AD41" s="852"/>
    </row>
    <row customHeight="1" ht="27">
      <c r="A42" s="851"/>
      <c r="B42" s="905">
        <v>25</v>
      </c>
      <c r="C42" s="849" t="s">
        <v>2118</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2119</v>
      </c>
      <c r="P42" s="963" t="s">
        <v>2105</v>
      </c>
      <c r="Q42" s="963" t="s">
        <v>2119</v>
      </c>
      <c r="R42" s="963" t="s">
        <v>2105</v>
      </c>
      <c r="S42" s="963"/>
      <c r="T42" s="849" t="s">
        <v>2120</v>
      </c>
      <c r="U42" s="849" t="s">
        <v>2120</v>
      </c>
      <c r="V42" s="849" t="s">
        <v>2120</v>
      </c>
      <c r="W42" s="849" t="s">
        <v>2120</v>
      </c>
      <c r="X42" s="849"/>
      <c r="Y42" s="1006"/>
      <c r="Z42" s="852" t="s">
        <v>2121</v>
      </c>
      <c r="AA42" s="852" t="s">
        <v>2121</v>
      </c>
      <c r="AB42" s="852" t="s">
        <v>2121</v>
      </c>
      <c r="AC42" s="852" t="s">
        <v>2121</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2122</v>
      </c>
      <c r="P43" s="963" t="s">
        <v>750</v>
      </c>
      <c r="Q43" s="963" t="s">
        <v>2122</v>
      </c>
      <c r="R43" s="963" t="s">
        <v>750</v>
      </c>
      <c r="S43" s="963"/>
      <c r="T43" s="849" t="s">
        <v>2123</v>
      </c>
      <c r="U43" s="849" t="s">
        <v>2123</v>
      </c>
      <c r="V43" s="849" t="s">
        <v>2123</v>
      </c>
      <c r="W43" s="849" t="s">
        <v>2123</v>
      </c>
      <c r="X43" s="849"/>
      <c r="Y43" s="1006"/>
      <c r="Z43" s="852" t="s">
        <v>2124</v>
      </c>
      <c r="AA43" s="852" t="s">
        <v>2124</v>
      </c>
      <c r="AB43" s="852" t="s">
        <v>2124</v>
      </c>
      <c r="AC43" s="852" t="s">
        <v>2124</v>
      </c>
      <c r="AD43" s="852"/>
    </row>
    <row customHeight="1" ht="27">
      <c r="A44" s="851"/>
      <c r="B44" s="905">
        <v>27</v>
      </c>
      <c r="C44" s="849" t="s">
        <v>2125</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2126</v>
      </c>
      <c r="P44" s="963" t="s">
        <v>2127</v>
      </c>
      <c r="Q44" s="963" t="s">
        <v>2126</v>
      </c>
      <c r="R44" s="963" t="s">
        <v>2127</v>
      </c>
      <c r="S44" s="963"/>
      <c r="T44" s="849" t="s">
        <v>2116</v>
      </c>
      <c r="U44" s="849" t="s">
        <v>2116</v>
      </c>
      <c r="V44" s="849" t="s">
        <v>2116</v>
      </c>
      <c r="W44" s="849" t="s">
        <v>2116</v>
      </c>
      <c r="X44" s="849"/>
      <c r="Y44" s="1006"/>
      <c r="Z44" s="852" t="s">
        <v>2128</v>
      </c>
      <c r="AA44" s="852" t="s">
        <v>2128</v>
      </c>
      <c r="AB44" s="852" t="s">
        <v>2128</v>
      </c>
      <c r="AC44" s="852" t="s">
        <v>2128</v>
      </c>
      <c r="AD44" s="852"/>
    </row>
    <row customHeight="1" ht="27">
      <c r="A45" s="851"/>
      <c r="B45" s="905">
        <v>28</v>
      </c>
      <c r="C45" s="849" t="s">
        <v>2129</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2130</v>
      </c>
      <c r="P45" s="963" t="s">
        <v>2131</v>
      </c>
      <c r="Q45" s="963" t="s">
        <v>2130</v>
      </c>
      <c r="R45" s="963" t="s">
        <v>2131</v>
      </c>
      <c r="S45" s="963"/>
      <c r="T45" s="849" t="s">
        <v>2120</v>
      </c>
      <c r="U45" s="849" t="s">
        <v>2120</v>
      </c>
      <c r="V45" s="849" t="s">
        <v>2120</v>
      </c>
      <c r="W45" s="849" t="s">
        <v>2120</v>
      </c>
      <c r="X45" s="849"/>
      <c r="Y45" s="1006"/>
      <c r="Z45" s="852" t="s">
        <v>2132</v>
      </c>
      <c r="AA45" s="852" t="s">
        <v>2132</v>
      </c>
      <c r="AB45" s="852" t="s">
        <v>2132</v>
      </c>
      <c r="AC45" s="852" t="s">
        <v>2132</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2133</v>
      </c>
      <c r="P46" s="963" t="s">
        <v>2111</v>
      </c>
      <c r="Q46" s="963" t="s">
        <v>2133</v>
      </c>
      <c r="R46" s="963" t="s">
        <v>2111</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2134</v>
      </c>
      <c r="V46" s="849" t="s">
        <v>2134</v>
      </c>
      <c r="W46" s="849" t="s">
        <v>2134</v>
      </c>
      <c r="X46" s="849"/>
      <c r="Y46" s="1006"/>
      <c r="Z46" s="852" t="s">
        <v>2135</v>
      </c>
      <c r="AA46" s="852" t="s">
        <v>2136</v>
      </c>
      <c r="AB46" s="852" t="s">
        <v>2136</v>
      </c>
      <c r="AC46" s="852" t="s">
        <v>2136</v>
      </c>
      <c r="AD46" s="852"/>
    </row>
    <row customHeight="1" ht="54">
      <c r="A47" s="851"/>
      <c r="B47" s="905">
        <v>30</v>
      </c>
      <c r="C47" s="849" t="s">
        <v>2137</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2138</v>
      </c>
      <c r="P47" s="963" t="s">
        <v>2115</v>
      </c>
      <c r="Q47" s="963" t="s">
        <v>2138</v>
      </c>
      <c r="R47" s="963" t="s">
        <v>2115</v>
      </c>
      <c r="S47" s="963"/>
      <c r="T47" s="849" t="s">
        <v>2139</v>
      </c>
      <c r="U47" s="849" t="s">
        <v>2139</v>
      </c>
      <c r="V47" s="849" t="s">
        <v>2139</v>
      </c>
      <c r="W47" s="849" t="s">
        <v>2139</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2122</v>
      </c>
      <c r="Q48" s="963" t="s">
        <v>2140</v>
      </c>
      <c r="R48" s="963" t="s">
        <v>2122</v>
      </c>
      <c r="S48" s="963"/>
      <c r="T48" s="849"/>
      <c r="U48" s="849" t="s">
        <v>2141</v>
      </c>
      <c r="V48" s="849" t="s">
        <v>2142</v>
      </c>
      <c r="W48" s="849" t="s">
        <v>2142</v>
      </c>
      <c r="X48" s="849"/>
      <c r="Y48" s="1006"/>
      <c r="Z48" s="852"/>
      <c r="AA48" s="855" t="s">
        <v>2136</v>
      </c>
      <c r="AB48" s="855" t="s">
        <v>2136</v>
      </c>
      <c r="AC48" s="855" t="s">
        <v>2136</v>
      </c>
      <c r="AD48" s="852"/>
    </row>
    <row customHeight="1" ht="54">
      <c r="A49" s="851"/>
      <c r="B49" s="905">
        <v>32</v>
      </c>
      <c r="C49" s="849" t="s">
        <v>2143</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2126</v>
      </c>
      <c r="Q49" s="963" t="s">
        <v>2144</v>
      </c>
      <c r="R49" s="963" t="s">
        <v>2126</v>
      </c>
      <c r="S49" s="963"/>
      <c r="T49" s="849"/>
      <c r="U49" s="849" t="s">
        <v>2139</v>
      </c>
      <c r="V49" s="849" t="s">
        <v>2139</v>
      </c>
      <c r="W49" s="849" t="s">
        <v>2139</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2140</v>
      </c>
      <c r="P50" s="963" t="s">
        <v>2133</v>
      </c>
      <c r="Q50" s="963" t="s">
        <v>2145</v>
      </c>
      <c r="R50" s="963" t="s">
        <v>2133</v>
      </c>
      <c r="S50" s="963"/>
      <c r="T50" s="849" t="s">
        <v>2146</v>
      </c>
      <c r="U50" s="849" t="s">
        <v>2147</v>
      </c>
      <c r="V50" s="849" t="s">
        <v>2148</v>
      </c>
      <c r="W50" s="849" t="s">
        <v>2149</v>
      </c>
      <c r="X50" s="849"/>
      <c r="Y50" s="1006"/>
      <c r="Z50" s="852" t="s">
        <v>2150</v>
      </c>
      <c r="AA50" s="855" t="s">
        <v>2151</v>
      </c>
      <c r="AB50" s="855" t="s">
        <v>2151</v>
      </c>
      <c r="AC50" s="855" t="s">
        <v>2151</v>
      </c>
      <c r="AD50" s="852"/>
    </row>
    <row customHeight="1" ht="27">
      <c r="A51" s="851"/>
      <c r="B51" s="905">
        <v>34</v>
      </c>
      <c r="C51" s="849" t="s">
        <v>2152</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91</v>
      </c>
      <c r="P51" s="963"/>
      <c r="Q51" s="963"/>
      <c r="R51" s="963"/>
      <c r="S51" s="963"/>
      <c r="T51" s="849" t="s">
        <v>2153</v>
      </c>
      <c r="U51" s="849"/>
      <c r="V51" s="849"/>
      <c r="W51" s="849"/>
      <c r="X51" s="849"/>
      <c r="Y51" s="1006"/>
      <c r="Z51" s="852"/>
      <c r="AA51" s="855"/>
      <c r="AB51" s="855"/>
      <c r="AC51" s="855"/>
      <c r="AD51" s="852"/>
    </row>
    <row customHeight="1" ht="36">
      <c r="A52" s="851"/>
      <c r="B52" s="905">
        <v>35</v>
      </c>
      <c r="C52" s="849" t="s">
        <v>2046</v>
      </c>
      <c r="D52" s="973" t="s">
        <v>2046</v>
      </c>
      <c r="E52" s="849" t="s">
        <v>2046</v>
      </c>
      <c r="F52" s="849" t="s">
        <v>2046</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92</v>
      </c>
      <c r="P52" s="963" t="s">
        <v>91</v>
      </c>
      <c r="Q52" s="963" t="s">
        <v>91</v>
      </c>
      <c r="R52" s="963" t="s">
        <v>91</v>
      </c>
      <c r="S52" s="963"/>
      <c r="T52" s="849" t="s">
        <v>2154</v>
      </c>
      <c r="U52" s="849" t="s">
        <v>2155</v>
      </c>
      <c r="V52" s="849" t="s">
        <v>2156</v>
      </c>
      <c r="W52" s="849" t="s">
        <v>2157</v>
      </c>
      <c r="X52" s="849"/>
      <c r="Y52" s="1006"/>
      <c r="Z52" s="852" t="s">
        <v>754</v>
      </c>
      <c r="AA52" s="855" t="s">
        <v>754</v>
      </c>
      <c r="AB52" s="855" t="s">
        <v>754</v>
      </c>
      <c r="AC52" s="855" t="s">
        <v>754</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758</v>
      </c>
      <c r="P53" s="963" t="s">
        <v>329</v>
      </c>
      <c r="Q53" s="963" t="s">
        <v>329</v>
      </c>
      <c r="R53" s="963" t="s">
        <v>329</v>
      </c>
      <c r="S53" s="963"/>
      <c r="T53" s="849" t="s">
        <v>2158</v>
      </c>
      <c r="U53" s="849" t="s">
        <v>2158</v>
      </c>
      <c r="V53" s="849" t="s">
        <v>2158</v>
      </c>
      <c r="W53" s="849" t="s">
        <v>2158</v>
      </c>
      <c r="X53" s="849"/>
      <c r="Y53" s="1006"/>
      <c r="Z53" s="852"/>
      <c r="AA53" s="855"/>
      <c r="AB53" s="852"/>
      <c r="AC53" s="852"/>
      <c r="AD53" s="852"/>
    </row>
    <row customHeight="1" ht="18">
      <c r="A54" s="851"/>
      <c r="B54" s="905">
        <v>37</v>
      </c>
      <c r="C54" s="849" t="s">
        <v>2052</v>
      </c>
      <c r="D54" s="973" t="s">
        <v>2052</v>
      </c>
      <c r="E54" s="849" t="s">
        <v>2052</v>
      </c>
      <c r="F54" s="849" t="s">
        <v>2052</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112</v>
      </c>
      <c r="P54" s="963" t="s">
        <v>92</v>
      </c>
      <c r="Q54" s="963" t="s">
        <v>92</v>
      </c>
      <c r="R54" s="963" t="s">
        <v>92</v>
      </c>
      <c r="S54" s="963"/>
      <c r="T54" s="849" t="s">
        <v>756</v>
      </c>
      <c r="U54" s="849" t="s">
        <v>756</v>
      </c>
      <c r="V54" s="849" t="s">
        <v>756</v>
      </c>
      <c r="W54" s="849" t="s">
        <v>756</v>
      </c>
      <c r="X54" s="849"/>
      <c r="Y54" s="1006"/>
      <c r="Z54" s="852" t="s">
        <v>757</v>
      </c>
      <c r="AA54" s="852" t="s">
        <v>757</v>
      </c>
      <c r="AB54" s="852" t="s">
        <v>757</v>
      </c>
      <c r="AC54" s="852" t="s">
        <v>757</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318</v>
      </c>
      <c r="P55" s="963" t="s">
        <v>758</v>
      </c>
      <c r="Q55" s="963" t="s">
        <v>758</v>
      </c>
      <c r="R55" s="963" t="s">
        <v>758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2159</v>
      </c>
      <c r="V55" s="849" t="s">
        <v>2159</v>
      </c>
      <c r="W55" s="849" t="s">
        <v>2159</v>
      </c>
      <c r="X55" s="849"/>
      <c r="Y55" s="1006"/>
      <c r="Z55" s="852" t="s">
        <v>2160</v>
      </c>
      <c r="AA55" s="852" t="s">
        <v>2160</v>
      </c>
      <c r="AB55" s="852" t="s">
        <v>2160</v>
      </c>
      <c r="AC55" s="852" t="s">
        <v>2160</v>
      </c>
      <c r="AD55" s="852"/>
    </row>
    <row customHeight="1" ht="27">
      <c r="A56" s="851"/>
      <c r="B56" s="905">
        <v>39</v>
      </c>
      <c r="C56" s="849" t="s">
        <v>1026</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1143</v>
      </c>
      <c r="P56" s="963" t="s">
        <v>761</v>
      </c>
      <c r="Q56" s="963" t="s">
        <v>761</v>
      </c>
      <c r="R56" s="963" t="s">
        <v>761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2161</v>
      </c>
      <c r="V56" s="849" t="s">
        <v>2161</v>
      </c>
      <c r="W56" s="849" t="s">
        <v>2161</v>
      </c>
      <c r="X56" s="849"/>
      <c r="Y56" s="1006"/>
      <c r="Z56" s="852" t="s">
        <v>763</v>
      </c>
      <c r="AA56" s="852" t="s">
        <v>763</v>
      </c>
      <c r="AB56" s="852" t="s">
        <v>763</v>
      </c>
      <c r="AC56" s="852" t="s">
        <v>763</v>
      </c>
      <c r="AD56" s="852"/>
    </row>
    <row customHeight="1" ht="27">
      <c r="A57" s="851"/>
      <c r="B57" s="905">
        <v>40</v>
      </c>
      <c r="C57" s="849" t="s">
        <v>1028</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2162</v>
      </c>
      <c r="P57" s="963" t="s">
        <v>764</v>
      </c>
      <c r="Q57" s="963" t="s">
        <v>764</v>
      </c>
      <c r="R57" s="963" t="s">
        <v>764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2163</v>
      </c>
      <c r="V57" s="849" t="s">
        <v>2163</v>
      </c>
      <c r="W57" s="849" t="s">
        <v>2163</v>
      </c>
      <c r="X57" s="849"/>
      <c r="Y57" s="1006"/>
      <c r="Z57" s="852" t="s">
        <v>766</v>
      </c>
      <c r="AA57" s="852" t="s">
        <v>766</v>
      </c>
      <c r="AB57" s="852" t="s">
        <v>766</v>
      </c>
      <c r="AC57" s="852" t="s">
        <v>766</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886</v>
      </c>
      <c r="P58" s="963" t="s">
        <v>800</v>
      </c>
      <c r="Q58" s="963" t="s">
        <v>800</v>
      </c>
      <c r="R58" s="963" t="s">
        <v>800</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2164</v>
      </c>
      <c r="V58" s="849" t="s">
        <v>2164</v>
      </c>
      <c r="W58" s="849" t="s">
        <v>2164</v>
      </c>
      <c r="X58" s="849"/>
      <c r="Y58" s="1006"/>
      <c r="Z58" s="852"/>
      <c r="AA58" s="855"/>
      <c r="AB58" s="852"/>
      <c r="AC58" s="852"/>
      <c r="AD58" s="852"/>
    </row>
    <row customHeight="1" ht="36">
      <c r="A59" s="851"/>
      <c r="B59" s="905">
        <v>42</v>
      </c>
      <c r="C59" s="849">
        <v>3</v>
      </c>
      <c r="D59" s="973" t="s">
        <v>2152</v>
      </c>
      <c r="E59" s="849" t="s">
        <v>2152</v>
      </c>
      <c r="F59" s="849" t="s">
        <v>2152</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112</v>
      </c>
      <c r="Q59" s="963" t="s">
        <v>112</v>
      </c>
      <c r="R59" s="963" t="s">
        <v>112</v>
      </c>
      <c r="S59" s="963"/>
      <c r="T59" s="849"/>
      <c r="U59" s="849" t="s">
        <v>2165</v>
      </c>
      <c r="V59" s="849" t="s">
        <v>2166</v>
      </c>
      <c r="W59" s="849" t="s">
        <v>2167</v>
      </c>
      <c r="X59" s="849"/>
      <c r="Y59" s="1006"/>
      <c r="Z59" s="852"/>
      <c r="AA59" s="855"/>
      <c r="AB59" s="852"/>
      <c r="AC59" s="852"/>
      <c r="AD59" s="852"/>
    </row>
    <row customHeight="1" ht="81">
      <c r="A60" s="851"/>
      <c r="B60" s="905">
        <v>43</v>
      </c>
      <c r="C60" s="849" t="s">
        <v>2168</v>
      </c>
      <c r="D60" s="973" t="s">
        <v>2168</v>
      </c>
      <c r="E60" s="849" t="s">
        <v>2168</v>
      </c>
      <c r="F60" s="849" t="s">
        <v>2168</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93</v>
      </c>
      <c r="P60" s="963" t="s">
        <v>93</v>
      </c>
      <c r="Q60" s="963" t="s">
        <v>93</v>
      </c>
      <c r="R60" s="963" t="s">
        <v>93</v>
      </c>
      <c r="S60" s="963"/>
      <c r="T60" s="849" t="s">
        <v>634</v>
      </c>
      <c r="U60" s="849" t="s">
        <v>634</v>
      </c>
      <c r="V60" s="849" t="s">
        <v>634</v>
      </c>
      <c r="W60" s="849" t="s">
        <v>634</v>
      </c>
      <c r="X60" s="849"/>
      <c r="Y60" s="1006"/>
      <c r="Z60" s="852" t="s">
        <v>2169</v>
      </c>
      <c r="AA60" s="855" t="s">
        <v>2170</v>
      </c>
      <c r="AB60" s="852" t="s">
        <v>2171</v>
      </c>
      <c r="AC60" s="852" t="s">
        <v>2170</v>
      </c>
      <c r="AD60" s="852"/>
    </row>
    <row customHeight="1" ht="9">
      <c r="A61" s="851"/>
      <c r="B61" s="905">
        <v>44</v>
      </c>
      <c r="C61" s="849"/>
      <c r="D61" s="973" t="s">
        <v>2172</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94</v>
      </c>
      <c r="Q61" s="963"/>
      <c r="R61" s="963"/>
      <c r="S61" s="963"/>
      <c r="T61" s="849"/>
      <c r="U61" s="849" t="s">
        <v>2173</v>
      </c>
      <c r="V61" s="849"/>
      <c r="W61" s="849"/>
      <c r="X61" s="849"/>
      <c r="Y61" s="1006"/>
      <c r="Z61" s="852"/>
      <c r="AA61" s="855"/>
      <c r="AB61" s="852"/>
      <c r="AC61" s="852"/>
      <c r="AD61" s="852"/>
    </row>
    <row customHeight="1" ht="9">
      <c r="A62" s="851"/>
      <c r="B62" s="905">
        <v>45</v>
      </c>
      <c r="C62" s="849"/>
      <c r="D62" s="973" t="s">
        <v>2174</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113</v>
      </c>
      <c r="Q62" s="963"/>
      <c r="R62" s="963"/>
      <c r="S62" s="963"/>
      <c r="T62" s="849"/>
      <c r="U62" s="849" t="s">
        <v>2175</v>
      </c>
      <c r="V62" s="849"/>
      <c r="W62" s="849"/>
      <c r="X62" s="849"/>
      <c r="Y62" s="1006"/>
      <c r="Z62" s="852"/>
      <c r="AA62" s="855"/>
      <c r="AB62" s="852"/>
      <c r="AC62" s="852"/>
      <c r="AD62" s="852"/>
    </row>
    <row customHeight="1" ht="18">
      <c r="A63" s="851"/>
      <c r="B63" s="905">
        <v>46</v>
      </c>
      <c r="C63" s="849"/>
      <c r="D63" s="973" t="s">
        <v>2176</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149</v>
      </c>
      <c r="Q63" s="963"/>
      <c r="R63" s="963"/>
      <c r="S63" s="963"/>
      <c r="T63" s="849"/>
      <c r="U63" s="849" t="s">
        <v>2177</v>
      </c>
      <c r="V63" s="849"/>
      <c r="W63" s="849"/>
      <c r="X63" s="849"/>
      <c r="Y63" s="1006"/>
      <c r="Z63" s="852"/>
      <c r="AA63" s="855"/>
      <c r="AB63" s="852"/>
      <c r="AC63" s="852"/>
      <c r="AD63" s="852"/>
    </row>
    <row customHeight="1" ht="18">
      <c r="A64" s="851"/>
      <c r="B64" s="905">
        <v>47</v>
      </c>
      <c r="C64" s="849"/>
      <c r="D64" s="973" t="s">
        <v>2178</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150</v>
      </c>
      <c r="Q64" s="963"/>
      <c r="R64" s="963"/>
      <c r="S64" s="963"/>
      <c r="T64" s="849"/>
      <c r="U64" s="849" t="s">
        <v>2179</v>
      </c>
      <c r="V64" s="849"/>
      <c r="W64" s="849"/>
      <c r="X64" s="849"/>
      <c r="Y64" s="1006"/>
      <c r="Z64" s="852"/>
      <c r="AA64" s="855" t="s">
        <v>2180</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2093</v>
      </c>
      <c r="Q65" s="963"/>
      <c r="R65" s="963"/>
      <c r="S65" s="963"/>
      <c r="T65" s="849"/>
      <c r="U65" s="849" t="s">
        <v>2181</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2097</v>
      </c>
      <c r="Q66" s="963"/>
      <c r="R66" s="963"/>
      <c r="S66" s="963"/>
      <c r="T66" s="849"/>
      <c r="U66" s="849" t="s">
        <v>2182</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2183</v>
      </c>
      <c r="Q67" s="963"/>
      <c r="R67" s="963"/>
      <c r="S67" s="963"/>
      <c r="T67" s="849"/>
      <c r="U67" s="849" t="s">
        <v>2184</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2185</v>
      </c>
      <c r="Q68" s="963"/>
      <c r="R68" s="963"/>
      <c r="S68" s="963"/>
      <c r="T68" s="849"/>
      <c r="U68" s="849" t="s">
        <v>2186</v>
      </c>
      <c r="V68" s="849"/>
      <c r="W68" s="849"/>
      <c r="X68" s="849"/>
      <c r="Y68" s="1006"/>
      <c r="Z68" s="852"/>
      <c r="AA68" s="855"/>
      <c r="AB68" s="852"/>
      <c r="AC68" s="852"/>
      <c r="AD68" s="852"/>
    </row>
    <row customHeight="1" ht="9">
      <c r="A69" s="851"/>
      <c r="B69" s="905">
        <v>52</v>
      </c>
      <c r="C69" s="849"/>
      <c r="D69" s="973" t="s">
        <v>2187</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151</v>
      </c>
      <c r="Q69" s="963"/>
      <c r="R69" s="963"/>
      <c r="S69" s="963"/>
      <c r="T69" s="849"/>
      <c r="U69" s="849" t="s">
        <v>2188</v>
      </c>
      <c r="V69" s="849"/>
      <c r="W69" s="849"/>
      <c r="X69" s="849"/>
      <c r="Y69" s="1006"/>
      <c r="Z69" s="852"/>
      <c r="AA69" s="855"/>
      <c r="AB69" s="852"/>
      <c r="AC69" s="852"/>
      <c r="AD69" s="852"/>
    </row>
    <row customHeight="1" ht="27">
      <c r="A70" s="851"/>
      <c r="B70" s="905">
        <v>53</v>
      </c>
      <c r="C70" s="849"/>
      <c r="D70" s="973"/>
      <c r="E70" s="849" t="s">
        <v>2172</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94</v>
      </c>
      <c r="R70" s="963"/>
      <c r="S70" s="963"/>
      <c r="T70" s="849"/>
      <c r="U70" s="849"/>
      <c r="V70" s="849" t="s">
        <v>2189</v>
      </c>
      <c r="W70" s="849"/>
      <c r="X70" s="849"/>
      <c r="Y70" s="1006"/>
      <c r="Z70" s="852"/>
      <c r="AA70" s="855"/>
      <c r="AB70" s="852"/>
      <c r="AC70" s="852"/>
      <c r="AD70" s="852"/>
    </row>
    <row customHeight="1" ht="36">
      <c r="A71" s="851"/>
      <c r="B71" s="905">
        <v>54</v>
      </c>
      <c r="C71" s="849"/>
      <c r="D71" s="973"/>
      <c r="E71" s="849" t="s">
        <v>2174</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113</v>
      </c>
      <c r="R71" s="963"/>
      <c r="S71" s="963"/>
      <c r="T71" s="849"/>
      <c r="U71" s="849"/>
      <c r="V71" s="849" t="s">
        <v>2190</v>
      </c>
      <c r="W71" s="849"/>
      <c r="X71" s="849"/>
      <c r="Y71" s="1006"/>
      <c r="Z71" s="852"/>
      <c r="AA71" s="855"/>
      <c r="AB71" s="852"/>
      <c r="AC71" s="852"/>
      <c r="AD71" s="852"/>
    </row>
    <row customHeight="1" ht="27">
      <c r="A72" s="851"/>
      <c r="B72" s="905">
        <v>55</v>
      </c>
      <c r="C72" s="849"/>
      <c r="D72" s="973"/>
      <c r="E72" s="849" t="s">
        <v>2176</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149</v>
      </c>
      <c r="R72" s="963"/>
      <c r="S72" s="963"/>
      <c r="T72" s="849"/>
      <c r="U72" s="849"/>
      <c r="V72" s="849" t="s">
        <v>2191</v>
      </c>
      <c r="W72" s="849"/>
      <c r="X72" s="849"/>
      <c r="Y72" s="1006"/>
      <c r="Z72" s="852"/>
      <c r="AA72" s="855"/>
      <c r="AB72" s="852"/>
      <c r="AC72" s="852"/>
      <c r="AD72" s="852"/>
    </row>
    <row customHeight="1" ht="36">
      <c r="A73" s="851"/>
      <c r="B73" s="905">
        <v>56</v>
      </c>
      <c r="C73" s="849"/>
      <c r="D73" s="973"/>
      <c r="E73" s="849" t="s">
        <v>2178</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150</v>
      </c>
      <c r="R73" s="963"/>
      <c r="S73" s="963"/>
      <c r="T73" s="849"/>
      <c r="U73" s="849"/>
      <c r="V73" s="849" t="s">
        <v>2192</v>
      </c>
      <c r="W73" s="849"/>
      <c r="X73" s="849"/>
      <c r="Y73" s="1006"/>
      <c r="Z73" s="852"/>
      <c r="AA73" s="855"/>
      <c r="AB73" s="852"/>
      <c r="AC73" s="852"/>
      <c r="AD73" s="852"/>
    </row>
    <row customHeight="1" ht="18">
      <c r="A74" s="851"/>
      <c r="B74" s="905">
        <v>57</v>
      </c>
      <c r="C74" s="849"/>
      <c r="D74" s="973"/>
      <c r="E74" s="849" t="s">
        <v>2187</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151</v>
      </c>
      <c r="R74" s="963"/>
      <c r="S74" s="963"/>
      <c r="T74" s="849"/>
      <c r="U74" s="849"/>
      <c r="V74" s="849" t="s">
        <v>2193</v>
      </c>
      <c r="W74" s="849"/>
      <c r="X74" s="849"/>
      <c r="Y74" s="1006"/>
      <c r="Z74" s="852"/>
      <c r="AA74" s="855"/>
      <c r="AB74" s="852"/>
      <c r="AC74" s="852"/>
      <c r="AD74" s="852"/>
    </row>
    <row customHeight="1" ht="18">
      <c r="A75" s="851"/>
      <c r="B75" s="905">
        <v>58</v>
      </c>
      <c r="C75" s="849"/>
      <c r="D75" s="973"/>
      <c r="E75" s="849"/>
      <c r="F75" s="849" t="s">
        <v>2172</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94</v>
      </c>
      <c r="S75" s="963"/>
      <c r="T75" s="849"/>
      <c r="U75" s="849"/>
      <c r="V75" s="849"/>
      <c r="W75" s="849" t="s">
        <v>2194</v>
      </c>
      <c r="X75" s="849"/>
      <c r="Y75" s="1006"/>
      <c r="Z75" s="852"/>
      <c r="AA75" s="855"/>
      <c r="AB75" s="852"/>
      <c r="AC75" s="852"/>
      <c r="AD75" s="852"/>
    </row>
    <row customHeight="1" ht="36">
      <c r="A76" s="851"/>
      <c r="B76" s="905">
        <v>59</v>
      </c>
      <c r="C76" s="849"/>
      <c r="D76" s="973"/>
      <c r="E76" s="849"/>
      <c r="F76" s="849" t="s">
        <v>2174</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113</v>
      </c>
      <c r="S76" s="963"/>
      <c r="T76" s="849"/>
      <c r="U76" s="849"/>
      <c r="V76" s="849"/>
      <c r="W76" s="849" t="s">
        <v>2195</v>
      </c>
      <c r="X76" s="849"/>
      <c r="Y76" s="1006"/>
      <c r="Z76" s="852"/>
      <c r="AA76" s="855"/>
      <c r="AB76" s="852"/>
      <c r="AC76" s="852"/>
      <c r="AD76" s="852"/>
    </row>
    <row customHeight="1" ht="18">
      <c r="A77" s="851"/>
      <c r="B77" s="905">
        <v>60</v>
      </c>
      <c r="C77" s="849"/>
      <c r="D77" s="973"/>
      <c r="E77" s="849"/>
      <c r="F77" s="849" t="s">
        <v>2176</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2196</v>
      </c>
      <c r="X77" s="849"/>
      <c r="Y77" s="1006"/>
      <c r="Z77" s="852"/>
      <c r="AA77" s="855"/>
      <c r="AB77" s="852"/>
      <c r="AC77" s="852"/>
      <c r="AD77" s="852"/>
    </row>
    <row customHeight="1" ht="72">
      <c r="A78" s="851"/>
      <c r="B78" s="905">
        <v>61</v>
      </c>
      <c r="C78" s="849" t="s">
        <v>2172</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94</v>
      </c>
      <c r="P78" s="963"/>
      <c r="Q78" s="963"/>
      <c r="R78" s="963"/>
      <c r="S78" s="963"/>
      <c r="T78" s="849" t="s">
        <v>639</v>
      </c>
      <c r="U78" s="849"/>
      <c r="V78" s="849"/>
      <c r="W78" s="849"/>
      <c r="X78" s="849"/>
      <c r="Y78" s="1006"/>
      <c r="Z78" s="852" t="s">
        <v>2197</v>
      </c>
      <c r="AA78" s="855"/>
      <c r="AB78" s="852"/>
      <c r="AC78" s="852"/>
      <c r="AD78" s="852"/>
    </row>
    <row customHeight="1" ht="36">
      <c r="A79" s="851"/>
      <c r="B79" s="905">
        <v>62</v>
      </c>
      <c r="C79" s="849" t="s">
        <v>2174</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113</v>
      </c>
      <c r="P79" s="963"/>
      <c r="Q79" s="963"/>
      <c r="R79" s="963"/>
      <c r="S79" s="963"/>
      <c r="T79" s="849" t="s">
        <v>2198</v>
      </c>
      <c r="U79" s="849"/>
      <c r="V79" s="849"/>
      <c r="W79" s="849"/>
      <c r="X79" s="849"/>
      <c r="Y79" s="1006"/>
      <c r="Z79" s="852" t="s">
        <v>2199</v>
      </c>
      <c r="AA79" s="855"/>
      <c r="AB79" s="852"/>
      <c r="AC79" s="852"/>
      <c r="AD79" s="852"/>
    </row>
    <row customHeight="1" ht="45">
      <c r="A80" s="851"/>
      <c r="B80" s="905">
        <v>63</v>
      </c>
      <c r="C80" s="849" t="s">
        <v>2176</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149</v>
      </c>
      <c r="P80" s="963"/>
      <c r="Q80" s="963"/>
      <c r="R80" s="963"/>
      <c r="S80" s="963"/>
      <c r="T80" s="849" t="s">
        <v>2200</v>
      </c>
      <c r="U80" s="849"/>
      <c r="V80" s="849"/>
      <c r="W80" s="849"/>
      <c r="X80" s="849"/>
      <c r="Y80" s="1006"/>
      <c r="Z80" s="852" t="s">
        <v>2201</v>
      </c>
      <c r="AA80" s="855"/>
      <c r="AB80" s="852"/>
      <c r="AC80" s="852"/>
      <c r="AD80" s="852"/>
    </row>
    <row customHeight="1" ht="36">
      <c r="A81" s="851"/>
      <c r="B81" s="905">
        <v>64</v>
      </c>
      <c r="C81" s="849" t="s">
        <v>2178</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2084</v>
      </c>
      <c r="P81" s="963"/>
      <c r="Q81" s="963"/>
      <c r="R81" s="963"/>
      <c r="S81" s="963"/>
      <c r="T81" s="849" t="s">
        <v>2202</v>
      </c>
      <c r="U81" s="849"/>
      <c r="V81" s="849"/>
      <c r="W81" s="849"/>
      <c r="X81" s="849"/>
      <c r="Y81" s="1006"/>
      <c r="Z81" s="852" t="s">
        <v>2203</v>
      </c>
      <c r="AA81" s="855"/>
      <c r="AB81" s="852"/>
      <c r="AC81" s="852"/>
      <c r="AD81" s="852"/>
    </row>
    <row customHeight="1" ht="90">
      <c r="A82" s="851"/>
      <c r="B82" s="905">
        <v>65</v>
      </c>
      <c r="C82" s="849" t="s">
        <v>2187</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150</v>
      </c>
      <c r="P82" s="963"/>
      <c r="Q82" s="963"/>
      <c r="R82" s="963"/>
      <c r="S82" s="963"/>
      <c r="T82" s="849" t="s">
        <v>2204</v>
      </c>
      <c r="U82" s="849"/>
      <c r="V82" s="849"/>
      <c r="W82" s="849"/>
      <c r="X82" s="849"/>
      <c r="Y82" s="1006"/>
      <c r="Z82" s="852" t="s">
        <v>2205</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2093</v>
      </c>
      <c r="P83" s="963"/>
      <c r="Q83" s="963"/>
      <c r="R83" s="963"/>
      <c r="S83" s="963"/>
      <c r="T83" s="849" t="s">
        <v>2206</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2207</v>
      </c>
      <c r="P84" s="963"/>
      <c r="Q84" s="963"/>
      <c r="R84" s="963"/>
      <c r="S84" s="963"/>
      <c r="T84" s="849" t="s">
        <v>2208</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2097</v>
      </c>
      <c r="P85" s="963"/>
      <c r="Q85" s="963"/>
      <c r="R85" s="963"/>
      <c r="S85" s="963"/>
      <c r="T85" s="849" t="s">
        <v>2209</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2210</v>
      </c>
      <c r="P86" s="963"/>
      <c r="Q86" s="963"/>
      <c r="R86" s="963"/>
      <c r="S86" s="963"/>
      <c r="T86" s="849" t="s">
        <v>2211</v>
      </c>
      <c r="U86" s="849"/>
      <c r="V86" s="849"/>
      <c r="W86" s="849"/>
      <c r="X86" s="849"/>
      <c r="Y86" s="1006"/>
      <c r="Z86" s="852"/>
      <c r="AA86" s="855"/>
      <c r="AB86" s="852"/>
      <c r="AC86" s="852"/>
      <c r="AD86" s="852"/>
    </row>
    <row customHeight="1" ht="36">
      <c r="A87" s="851"/>
      <c r="B87" s="905">
        <v>70</v>
      </c>
      <c r="C87" s="849" t="s">
        <v>2212</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151</v>
      </c>
      <c r="P87" s="963"/>
      <c r="Q87" s="963"/>
      <c r="R87" s="963"/>
      <c r="S87" s="963"/>
      <c r="T87" s="849" t="s">
        <v>2213</v>
      </c>
      <c r="U87" s="849"/>
      <c r="V87" s="849"/>
      <c r="W87" s="849"/>
      <c r="X87" s="849"/>
      <c r="Y87" s="1006"/>
      <c r="Z87" s="852"/>
      <c r="AA87" s="855"/>
      <c r="AB87" s="852"/>
      <c r="AC87" s="852"/>
      <c r="AD87" s="852"/>
    </row>
    <row customHeight="1" ht="18">
      <c r="A88" s="851"/>
      <c r="B88" s="905">
        <v>71</v>
      </c>
      <c r="C88" s="849" t="s">
        <v>2214</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152</v>
      </c>
      <c r="P88" s="963"/>
      <c r="Q88" s="963"/>
      <c r="R88" s="963"/>
      <c r="S88" s="963"/>
      <c r="T88" s="849" t="s">
        <v>671</v>
      </c>
      <c r="U88" s="849"/>
      <c r="V88" s="849"/>
      <c r="W88" s="849"/>
      <c r="X88" s="849"/>
      <c r="Y88" s="1006"/>
      <c r="Z88" s="852"/>
      <c r="AA88" s="855"/>
      <c r="AB88" s="852"/>
      <c r="AC88" s="852"/>
      <c r="AD88" s="852"/>
    </row>
    <row customHeight="1" ht="18">
      <c r="A89" s="851"/>
      <c r="B89" s="905">
        <v>72</v>
      </c>
      <c r="C89" s="849" t="s">
        <v>2215</v>
      </c>
      <c r="D89" s="973" t="s">
        <v>2212</v>
      </c>
      <c r="E89" s="849" t="s">
        <v>2212</v>
      </c>
      <c r="F89" s="849" t="s">
        <v>2178</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153</v>
      </c>
      <c r="P89" s="963" t="s">
        <v>152</v>
      </c>
      <c r="Q89" s="963" t="s">
        <v>152</v>
      </c>
      <c r="R89" s="963" t="s">
        <v>150</v>
      </c>
      <c r="S89" s="963"/>
      <c r="T89" s="849" t="s">
        <v>679</v>
      </c>
      <c r="U89" s="849" t="s">
        <v>679</v>
      </c>
      <c r="V89" s="849" t="s">
        <v>679</v>
      </c>
      <c r="W89" s="849" t="s">
        <v>679</v>
      </c>
      <c r="X89" s="849"/>
      <c r="Y89" s="1006"/>
      <c r="Z89" s="852"/>
      <c r="AA89" s="855"/>
      <c r="AB89" s="852"/>
      <c r="AC89" s="852"/>
      <c r="AD89" s="852"/>
    </row>
    <row customHeight="1" ht="27">
      <c r="A90" s="851"/>
      <c r="B90" s="905">
        <v>73</v>
      </c>
      <c r="C90" s="849" t="s">
        <v>2216</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154</v>
      </c>
      <c r="P90" s="963"/>
      <c r="Q90" s="963"/>
      <c r="R90" s="963"/>
      <c r="S90" s="963"/>
      <c r="T90" s="849" t="s">
        <v>681</v>
      </c>
      <c r="U90" s="849"/>
      <c r="V90" s="849"/>
      <c r="W90" s="849"/>
      <c r="X90" s="849"/>
      <c r="Y90" s="1006"/>
      <c r="Z90" s="852"/>
      <c r="AA90" s="855"/>
      <c r="AB90" s="852"/>
      <c r="AC90" s="852"/>
      <c r="AD90" s="852"/>
    </row>
    <row customHeight="1" ht="18">
      <c r="A91" s="851"/>
      <c r="B91" s="905">
        <v>74</v>
      </c>
      <c r="C91" s="849"/>
      <c r="D91" s="973" t="s">
        <v>2214</v>
      </c>
      <c r="E91" s="849" t="s">
        <v>2214</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153</v>
      </c>
      <c r="Q91" s="963" t="s">
        <v>153</v>
      </c>
      <c r="R91" s="963"/>
      <c r="S91" s="963"/>
      <c r="T91" s="849"/>
      <c r="U91" s="849" t="s">
        <v>2217</v>
      </c>
      <c r="V91" s="849" t="s">
        <v>2217</v>
      </c>
      <c r="W91" s="849"/>
      <c r="X91" s="849"/>
      <c r="Y91" s="1006"/>
      <c r="Z91" s="852"/>
      <c r="AA91" s="855"/>
      <c r="AB91" s="852"/>
      <c r="AC91" s="852"/>
      <c r="AD91" s="852"/>
    </row>
    <row customHeight="1" ht="27">
      <c r="A92" s="851"/>
      <c r="B92" s="905">
        <v>75</v>
      </c>
      <c r="C92" s="849"/>
      <c r="D92" s="973" t="s">
        <v>2215</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154</v>
      </c>
      <c r="Q92" s="963"/>
      <c r="R92" s="963"/>
      <c r="S92" s="963"/>
      <c r="T92" s="849"/>
      <c r="U92" s="849" t="s">
        <v>2218</v>
      </c>
      <c r="V92" s="849"/>
      <c r="W92" s="849"/>
      <c r="X92" s="849"/>
      <c r="Y92" s="1006"/>
      <c r="Z92" s="852"/>
      <c r="AA92" s="855" t="s">
        <v>2219</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2125</v>
      </c>
      <c r="Q93" s="963"/>
      <c r="R93" s="963"/>
      <c r="S93" s="963"/>
      <c r="T93" s="849"/>
      <c r="U93" s="849" t="s">
        <v>2220</v>
      </c>
      <c r="V93" s="849"/>
      <c r="W93" s="849"/>
      <c r="X93" s="849"/>
      <c r="Y93" s="1006"/>
      <c r="Z93" s="852"/>
      <c r="AA93" s="855" t="s">
        <v>2221</v>
      </c>
      <c r="AB93" s="852"/>
      <c r="AC93" s="852"/>
      <c r="AD93" s="852"/>
    </row>
    <row customHeight="1" ht="45">
      <c r="A94" s="851"/>
      <c r="B94" s="905">
        <v>77</v>
      </c>
      <c r="C94" s="849"/>
      <c r="D94" s="973" t="s">
        <v>2216</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1478</v>
      </c>
      <c r="Q94" s="963"/>
      <c r="R94" s="963"/>
      <c r="S94" s="963"/>
      <c r="T94" s="849"/>
      <c r="U94" s="849" t="s">
        <v>2222</v>
      </c>
      <c r="V94" s="849"/>
      <c r="W94" s="849"/>
      <c r="X94" s="849"/>
      <c r="Y94" s="1006"/>
      <c r="Z94" s="852"/>
      <c r="AA94" s="855" t="s">
        <v>2223</v>
      </c>
      <c r="AB94" s="852"/>
      <c r="AC94" s="852"/>
      <c r="AD94" s="852"/>
    </row>
    <row customHeight="1" ht="99">
      <c r="A95" s="851"/>
      <c r="B95" s="905">
        <v>78</v>
      </c>
      <c r="C95" s="849" t="s">
        <v>2224</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1478</v>
      </c>
      <c r="P95" s="963"/>
      <c r="Q95" s="963"/>
      <c r="R95" s="963"/>
      <c r="S95" s="963"/>
      <c r="T95" s="849" t="s">
        <v>2225</v>
      </c>
      <c r="U95" s="849"/>
      <c r="V95" s="849"/>
      <c r="W95" s="849"/>
      <c r="X95" s="849"/>
      <c r="Y95" s="1006"/>
      <c r="Z95" s="852"/>
      <c r="AA95" s="855"/>
      <c r="AB95" s="852"/>
      <c r="AC95" s="852"/>
      <c r="AD95" s="852"/>
    </row>
    <row customHeight="1" ht="99">
      <c r="A96" s="851"/>
      <c r="B96" s="905">
        <v>79</v>
      </c>
      <c r="C96" s="849" t="s">
        <v>1152</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1484</v>
      </c>
      <c r="P96" s="963"/>
      <c r="Q96" s="963"/>
      <c r="R96" s="963"/>
      <c r="S96" s="963"/>
      <c r="T96" s="849" t="s">
        <v>2226</v>
      </c>
      <c r="U96" s="849"/>
      <c r="V96" s="849"/>
      <c r="W96" s="849"/>
      <c r="X96" s="849"/>
      <c r="Y96" s="1006"/>
      <c r="Z96" s="852" t="s">
        <v>2227</v>
      </c>
      <c r="AA96" s="855"/>
      <c r="AB96" s="852"/>
      <c r="AC96" s="852"/>
      <c r="AD96" s="852"/>
    </row>
    <row customHeight="1" ht="63">
      <c r="A97" s="851"/>
      <c r="B97" s="905">
        <v>80</v>
      </c>
      <c r="C97" s="849" t="s">
        <v>2228</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1496</v>
      </c>
      <c r="P97" s="963"/>
      <c r="Q97" s="963"/>
      <c r="R97" s="963"/>
      <c r="S97" s="963"/>
      <c r="T97" s="849" t="s">
        <v>2229</v>
      </c>
      <c r="U97" s="849"/>
      <c r="V97" s="849"/>
      <c r="W97" s="849"/>
      <c r="X97" s="849"/>
      <c r="Y97" s="1006"/>
      <c r="Z97" s="852" t="s">
        <v>2230</v>
      </c>
      <c r="AA97" s="855"/>
      <c r="AB97" s="852"/>
      <c r="AC97" s="852"/>
      <c r="AD97" s="852"/>
    </row>
    <row customHeight="1" ht="63">
      <c r="A98" s="851"/>
      <c r="B98" s="905">
        <v>81</v>
      </c>
      <c r="C98" s="849" t="s">
        <v>2231</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1510</v>
      </c>
      <c r="P98" s="963"/>
      <c r="Q98" s="963"/>
      <c r="R98" s="963"/>
      <c r="S98" s="963"/>
      <c r="T98" s="849" t="s">
        <v>2232</v>
      </c>
      <c r="U98" s="849"/>
      <c r="V98" s="849"/>
      <c r="W98" s="849"/>
      <c r="X98" s="849"/>
      <c r="Y98" s="1006"/>
      <c r="Z98" s="852" t="s">
        <v>2230</v>
      </c>
      <c r="AA98" s="855"/>
      <c r="AB98" s="852"/>
      <c r="AC98" s="852"/>
      <c r="AD98" s="852"/>
    </row>
    <row customHeight="1" ht="90">
      <c r="A99" s="851"/>
      <c r="B99" s="905">
        <v>82</v>
      </c>
      <c r="C99" s="849" t="s">
        <v>2233</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1522</v>
      </c>
      <c r="P99" s="963"/>
      <c r="Q99" s="963"/>
      <c r="R99" s="963"/>
      <c r="S99" s="963"/>
      <c r="T99" s="849" t="s">
        <v>2234</v>
      </c>
      <c r="U99" s="849"/>
      <c r="V99" s="849"/>
      <c r="W99" s="849"/>
      <c r="X99" s="849"/>
      <c r="Y99" s="1006"/>
      <c r="Z99" s="852" t="s">
        <v>636</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2235</v>
      </c>
      <c r="P100" s="963"/>
      <c r="Q100" s="963"/>
      <c r="R100" s="963"/>
      <c r="S100" s="963"/>
      <c r="T100" s="849" t="s">
        <v>2236</v>
      </c>
      <c r="U100" s="849"/>
      <c r="V100" s="849"/>
      <c r="W100" s="849"/>
      <c r="X100" s="849"/>
      <c r="Y100" s="1006"/>
      <c r="Z100" s="852" t="s">
        <v>636</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2237</v>
      </c>
      <c r="P101" s="963"/>
      <c r="Q101" s="963"/>
      <c r="R101" s="963"/>
      <c r="S101" s="963"/>
      <c r="T101" s="849" t="s">
        <v>2238</v>
      </c>
      <c r="U101" s="849"/>
      <c r="V101" s="849"/>
      <c r="W101" s="849"/>
      <c r="X101" s="849"/>
      <c r="Y101" s="1006"/>
      <c r="Z101" s="852" t="s">
        <v>636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1677</v>
      </c>
      <c r="B148" s="851"/>
      <c r="C148" s="849" t="s">
        <v>2239</v>
      </c>
      <c r="D148" s="849" t="s">
        <v>1578</v>
      </c>
      <c r="E148" s="849" t="s">
        <v>1679</v>
      </c>
      <c r="F148" s="849" t="s">
        <v>2240</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2241</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2242</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1681</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1684</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1688</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E4788-EC81-2A79-15DC-0.2AF158B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5">
      <c r="J4" s="382"/>
      <c r="K4" s="382"/>
      <c r="L4" s="1281"/>
      <c r="M4" s="369"/>
      <c r="N4" s="369"/>
      <c r="O4" s="515"/>
      <c r="P4" s="515"/>
      <c r="Q4" s="515"/>
      <c r="R4" s="515"/>
      <c r="S4" s="515"/>
      <c r="T4" s="515"/>
      <c r="U4" s="515"/>
      <c r="V4" s="515"/>
      <c r="AD4" s="1161">
        <v>14</v>
      </c>
    </row>
    <row customHeight="1" ht="67.5">
      <c r="J5" s="382"/>
      <c r="K5" s="382"/>
      <c r="L5" s="2609" t="s">
        <v>2243</v>
      </c>
      <c r="M5" s="2609"/>
      <c r="N5" s="2609"/>
      <c r="O5" s="2609"/>
      <c r="P5" s="2609"/>
      <c r="Q5" s="2609"/>
      <c r="R5" s="2609"/>
      <c r="S5" s="2609"/>
      <c r="T5" s="2609"/>
      <c r="U5" s="2609"/>
      <c r="V5" s="1249"/>
      <c r="AD5" s="1161">
        <v>64</v>
      </c>
    </row>
    <row customHeight="1" ht="15">
      <c r="J6" s="382"/>
      <c r="K6" s="382"/>
      <c r="L6" s="2610" t="str">
        <f>IF(org=0,"Не определено",org)</f>
        <v>ТМУП "ТТС"</v>
      </c>
      <c r="M6" s="2610"/>
      <c r="N6" s="2610"/>
      <c r="O6" s="2610"/>
      <c r="P6" s="2610"/>
      <c r="Q6" s="2610"/>
      <c r="R6" s="2610"/>
      <c r="S6" s="2610"/>
      <c r="T6" s="2610"/>
      <c r="U6" s="2610"/>
      <c r="V6" s="1249"/>
      <c r="AD6" s="1161">
        <v>14</v>
      </c>
    </row>
    <row customHeight="1" ht="15">
      <c r="J7" s="382"/>
      <c r="K7" s="382"/>
      <c r="L7" s="1281"/>
      <c r="M7" s="369"/>
      <c r="N7" s="369"/>
      <c r="O7" s="328"/>
      <c r="P7" s="328"/>
      <c r="Q7" s="328"/>
      <c r="R7" s="328"/>
      <c r="S7" s="328"/>
      <c r="T7" s="328"/>
      <c r="U7" s="328"/>
      <c r="V7" s="328"/>
      <c r="W7" s="515"/>
      <c r="AD7" s="1161">
        <v>14</v>
      </c>
    </row>
    <row s="1859" customFormat="1" customHeight="1" ht="48">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425</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426</v>
      </c>
      <c r="N10" s="310"/>
      <c r="O10" s="2257" t="str">
        <f>IF(TITLE_NUMBER_PR_CHANGE="",IF(TITLE_NUMBER_PR="","",TITLE_NUMBER_PR),TITLE_NUMBER_PR_CHANGE)</f>
        <v>1191</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429</v>
      </c>
      <c r="Y12" s="374"/>
      <c r="Z12" s="374"/>
      <c r="AA12" s="374"/>
      <c r="AB12" s="374"/>
      <c r="AC12" s="374"/>
      <c r="AD12" s="424">
        <v>0</v>
      </c>
    </row>
    <row customHeight="1" ht="15">
      <c r="J13" s="382"/>
      <c r="K13" s="382"/>
      <c r="L13" s="1281"/>
      <c r="M13" s="369"/>
      <c r="N13" s="1250"/>
      <c r="O13" s="2258"/>
      <c r="P13" s="2258"/>
      <c r="Q13" s="2258"/>
      <c r="R13" s="2258"/>
      <c r="S13" s="2258"/>
      <c r="T13" s="2258"/>
      <c r="U13" s="2258"/>
      <c r="V13" s="2258"/>
      <c r="AD13" s="1161">
        <v>14</v>
      </c>
    </row>
    <row customHeight="1" ht="15">
      <c r="J14" s="382"/>
      <c r="K14" s="382"/>
      <c r="L14" s="2133" t="s">
        <v>305</v>
      </c>
      <c r="M14" s="2133"/>
      <c r="N14" s="2133"/>
      <c r="O14" s="2133"/>
      <c r="P14" s="2133"/>
      <c r="Q14" s="2133"/>
      <c r="R14" s="2133"/>
      <c r="S14" s="2133"/>
      <c r="T14" s="2133"/>
      <c r="U14" s="2133"/>
      <c r="V14" s="2133"/>
      <c r="W14" s="2133"/>
      <c r="X14" s="2133" t="s">
        <v>306</v>
      </c>
      <c r="AD14" s="1161">
        <v>14</v>
      </c>
    </row>
    <row customHeight="1" ht="15">
      <c r="J15" s="382"/>
      <c r="K15" s="382"/>
      <c r="L15" s="2279" t="s">
        <v>89</v>
      </c>
      <c r="M15" s="2215" t="s">
        <v>430</v>
      </c>
      <c r="N15" s="307"/>
      <c r="O15" s="2280" t="s">
        <v>2244</v>
      </c>
      <c r="P15" s="2281"/>
      <c r="Q15" s="2281"/>
      <c r="R15" s="2281"/>
      <c r="S15" s="2281"/>
      <c r="T15" s="2281"/>
      <c r="U15" s="2282"/>
      <c r="V15" s="2283" t="s">
        <v>432</v>
      </c>
      <c r="W15" s="2286" t="s">
        <v>1149</v>
      </c>
      <c r="X15" s="2133"/>
      <c r="AD15" s="1161">
        <v>14</v>
      </c>
    </row>
    <row customHeight="1" ht="36">
      <c r="J16" s="382"/>
      <c r="K16" s="382"/>
      <c r="L16" s="2279"/>
      <c r="M16" s="2215"/>
      <c r="N16" s="1037"/>
      <c r="O16" s="2266" t="s">
        <v>435</v>
      </c>
      <c r="P16" s="2266" t="s">
        <v>436</v>
      </c>
      <c r="Q16" s="2268" t="s">
        <v>437</v>
      </c>
      <c r="R16" s="2269"/>
      <c r="S16" s="2268" t="s">
        <v>451</v>
      </c>
      <c r="T16" s="2275"/>
      <c r="U16" s="2269"/>
      <c r="V16" s="2284"/>
      <c r="W16" s="2287"/>
      <c r="X16" s="2133"/>
      <c r="AD16" s="1161">
        <v>34</v>
      </c>
    </row>
    <row customHeight="1" ht="36">
      <c r="A17" s="1376" t="s">
        <v>135</v>
      </c>
      <c r="B17" s="1376" t="s">
        <v>136</v>
      </c>
      <c r="C17" s="1376" t="s">
        <v>137</v>
      </c>
      <c r="D17" s="1376" t="s">
        <v>138</v>
      </c>
      <c r="E17" s="1376"/>
      <c r="J17" s="382"/>
      <c r="K17" s="382"/>
      <c r="L17" s="2279"/>
      <c r="M17" s="2215"/>
      <c r="N17" s="308"/>
      <c r="O17" s="2267"/>
      <c r="P17" s="2267"/>
      <c r="Q17" s="1228" t="s">
        <v>446</v>
      </c>
      <c r="R17" s="1228" t="s">
        <v>447</v>
      </c>
      <c r="S17" s="1298" t="s">
        <v>448</v>
      </c>
      <c r="T17" s="2276" t="s">
        <v>449</v>
      </c>
      <c r="U17" s="2277"/>
      <c r="V17" s="2285"/>
      <c r="W17" s="2288"/>
      <c r="X17" s="2133"/>
      <c r="AD17" s="1161">
        <v>34</v>
      </c>
    </row>
    <row s="1647" customFormat="1" customHeight="1" ht="11.25">
      <c r="A18" s="1376"/>
      <c r="B18" s="1376"/>
      <c r="C18" s="1376"/>
      <c r="D18" s="1376"/>
      <c r="E18" s="1376"/>
      <c r="F18" s="1368"/>
      <c r="G18" s="1368"/>
      <c r="H18" s="1368"/>
      <c r="I18" s="1252"/>
      <c r="J18" s="1253"/>
      <c r="K18" s="1260">
        <v>1</v>
      </c>
      <c r="L18" s="1283" t="s">
        <v>110</v>
      </c>
      <c r="M18" s="1261" t="s">
        <v>111</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175</v>
      </c>
      <c r="B19" s="1369" t="s">
        <v>176</v>
      </c>
      <c r="C19" s="1369" t="s">
        <v>177</v>
      </c>
      <c r="D19" s="1369" t="s">
        <v>178</v>
      </c>
      <c r="E19" s="1369"/>
      <c r="F19" s="1371"/>
      <c r="G19" s="1371"/>
      <c r="H19" s="1371"/>
      <c r="I19" s="367"/>
      <c r="J19" s="366"/>
      <c r="K19" s="361"/>
      <c r="L19" s="1299">
        <f>INDEX(PT_DIFFERENTIATION_NUM_NTAR,MATCH(A19,PT_DIFFERENTIATION_NTAR_ID,0))</f>
        <v>0</v>
      </c>
      <c r="M19" s="304" t="s">
        <v>124</v>
      </c>
      <c r="N19" s="306"/>
      <c r="O19" s="2612" t="str">
        <f>INDEX(PT_DIFFERENTIATION_NTAR,MATCH(A19,PT_DIFFERENTIATION_NTAR_ID,0))</f>
        <v/>
      </c>
      <c r="P19" s="2612"/>
      <c r="Q19" s="2612"/>
      <c r="R19" s="2612"/>
      <c r="S19" s="2612"/>
      <c r="T19" s="2612"/>
      <c r="U19" s="2612"/>
      <c r="V19" s="2612"/>
      <c r="W19" s="2612"/>
      <c r="X19" s="1264" t="s">
        <v>401</v>
      </c>
      <c r="Z19" s="506"/>
      <c r="AA19" s="506" t="str">
        <f>IF(M19="","",M19)</f>
        <v>Наименование тарифа</v>
      </c>
      <c r="AB19" s="506"/>
      <c r="AC19" s="506"/>
      <c r="AD19" s="1161">
        <v>20</v>
      </c>
    </row>
    <row customHeight="1" ht="21">
      <c r="A20" s="1369" t="s">
        <v>175</v>
      </c>
      <c r="B20" s="1369" t="s">
        <v>176</v>
      </c>
      <c r="C20" s="1369" t="s">
        <v>177</v>
      </c>
      <c r="D20" s="1369" t="s">
        <v>178</v>
      </c>
      <c r="E20" s="1369"/>
      <c r="F20" s="1371"/>
      <c r="G20" s="1371"/>
      <c r="H20" s="1371"/>
      <c r="I20" s="1296"/>
      <c r="J20" s="358"/>
      <c r="K20" s="359"/>
      <c r="L20" s="1299" t="str">
        <f>INDEX(PT_DIFFERENTIATION_NUM_TER,MATCH(B19,PT_DIFFERENTIATION_TER_ID,0))</f>
        <v>.</v>
      </c>
      <c r="M20" s="314" t="s">
        <v>402</v>
      </c>
      <c r="N20" s="306"/>
      <c r="O20" s="2612" t="str">
        <f>INDEX(PT_DIFFERENTIATION_TER,MATCH(B19,PT_DIFFERENTIATION_TER_ID,0))</f>
        <v/>
      </c>
      <c r="P20" s="2612"/>
      <c r="Q20" s="2612"/>
      <c r="R20" s="2612"/>
      <c r="S20" s="2612"/>
      <c r="T20" s="2612"/>
      <c r="U20" s="2612"/>
      <c r="V20" s="2612"/>
      <c r="W20" s="2612"/>
      <c r="X20" s="1264" t="s">
        <v>403</v>
      </c>
      <c r="Z20" s="506"/>
      <c r="AA20" s="506" t="str">
        <f>IF(M20="","",M20)</f>
        <v>Территория действия тарифа</v>
      </c>
      <c r="AB20" s="506"/>
      <c r="AC20" s="506"/>
      <c r="AD20" s="1161">
        <v>20</v>
      </c>
    </row>
    <row customHeight="1" ht="24">
      <c r="A21" s="1369" t="s">
        <v>175</v>
      </c>
      <c r="B21" s="1369" t="s">
        <v>176</v>
      </c>
      <c r="C21" s="1369" t="s">
        <v>177</v>
      </c>
      <c r="D21" s="1369" t="s">
        <v>178</v>
      </c>
      <c r="E21" s="1369"/>
      <c r="F21" s="1371"/>
      <c r="G21" s="1371"/>
      <c r="H21" s="1371"/>
      <c r="I21" s="360"/>
      <c r="J21" s="358"/>
      <c r="K21" s="359"/>
      <c r="L21" s="1299" t="str">
        <f>INDEX(PT_DIFFERENTIATION_NUM_CS,MATCH(C19,PT_DIFFERENTIATION_CS_ID,0))</f>
        <v>..</v>
      </c>
      <c r="M21" s="315" t="s">
        <v>404</v>
      </c>
      <c r="N21" s="306"/>
      <c r="O21" s="2612" t="str">
        <f>INDEX(PT_DIFFERENTIATION_CS,MATCH(C19,PT_DIFFERENTIATION_CS_ID,0))</f>
        <v/>
      </c>
      <c r="P21" s="2612"/>
      <c r="Q21" s="2612"/>
      <c r="R21" s="2612"/>
      <c r="S21" s="2612"/>
      <c r="T21" s="2612"/>
      <c r="U21" s="2612"/>
      <c r="V21" s="2612"/>
      <c r="W21" s="2612"/>
      <c r="X21" s="1264" t="s">
        <v>405</v>
      </c>
      <c r="Z21" s="506"/>
      <c r="AA21" s="506" t="str">
        <f>IF(M21="","",M21)</f>
        <v>Наименование системы теплоснабжения </v>
      </c>
      <c r="AB21" s="506"/>
      <c r="AC21" s="506"/>
      <c r="AD21" s="1161">
        <v>23</v>
      </c>
    </row>
    <row customHeight="1" ht="21">
      <c r="A22" s="1369" t="s">
        <v>175</v>
      </c>
      <c r="B22" s="1369" t="s">
        <v>176</v>
      </c>
      <c r="C22" s="1369" t="s">
        <v>177</v>
      </c>
      <c r="D22" s="1369" t="s">
        <v>178</v>
      </c>
      <c r="E22" s="1369"/>
      <c r="F22" s="1371"/>
      <c r="G22" s="1371"/>
      <c r="H22" s="1371"/>
      <c r="I22" s="360"/>
      <c r="J22" s="358"/>
      <c r="K22" s="359"/>
      <c r="L22" s="1299" t="str">
        <f>INDEX(PT_DIFFERENTIATION_NUM_IST_TE,MATCH(D19,PT_DIFFERENTIATION_IST_TE_ID,0))</f>
        <v>...</v>
      </c>
      <c r="M22" s="316" t="s">
        <v>406</v>
      </c>
      <c r="N22" s="306"/>
      <c r="O22" s="2612" t="str">
        <f>INDEX(PT_DIFFERENTIATION_IST_TE,MATCH(D19,PT_DIFFERENTIATION_IST_TE_ID,0))</f>
        <v/>
      </c>
      <c r="P22" s="2612"/>
      <c r="Q22" s="2612"/>
      <c r="R22" s="2612"/>
      <c r="S22" s="2612"/>
      <c r="T22" s="2612"/>
      <c r="U22" s="2612"/>
      <c r="V22" s="2612"/>
      <c r="W22" s="2612"/>
      <c r="X22" s="1264" t="s">
        <v>407</v>
      </c>
      <c r="Z22" s="506"/>
      <c r="AA22" s="506" t="str">
        <f>IF(M22="","",M22)</f>
        <v>Источник тепловой энергии  </v>
      </c>
      <c r="AB22" s="506"/>
      <c r="AC22" s="506"/>
      <c r="AD22" s="1161">
        <v>20</v>
      </c>
    </row>
    <row customHeight="1" ht="96.75">
      <c r="A23" s="1369" t="s">
        <v>175</v>
      </c>
      <c r="B23" s="1369" t="s">
        <v>176</v>
      </c>
      <c r="C23" s="1369" t="s">
        <v>177</v>
      </c>
      <c r="D23" s="1369" t="s">
        <v>178</v>
      </c>
      <c r="E23" s="1369"/>
      <c r="F23" s="2613" t="str">
        <f>L22&amp;".1"</f>
        <v>....1</v>
      </c>
      <c r="I23" s="2263">
        <v>1</v>
      </c>
      <c r="J23" s="1297"/>
      <c r="K23" s="362"/>
      <c r="L23" s="1299" t="str">
        <f>$F$23</f>
        <v>....1</v>
      </c>
      <c r="M23" s="291" t="s">
        <v>409</v>
      </c>
      <c r="N23" s="306"/>
      <c r="O23" s="2311"/>
      <c r="P23" s="2311"/>
      <c r="Q23" s="2311"/>
      <c r="R23" s="2311"/>
      <c r="S23" s="2311"/>
      <c r="T23" s="2311"/>
      <c r="U23" s="2311"/>
      <c r="V23" s="2311"/>
      <c r="W23" s="2311"/>
      <c r="X23" s="1264" t="s">
        <v>410</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175</v>
      </c>
      <c r="B24" s="1369" t="s">
        <v>176</v>
      </c>
      <c r="C24" s="1369" t="s">
        <v>177</v>
      </c>
      <c r="D24" s="1369" t="s">
        <v>178</v>
      </c>
      <c r="E24" s="1369"/>
      <c r="F24" s="2613"/>
      <c r="G24" s="2223" t="str">
        <f>F23&amp;".1"</f>
        <v>....1.1</v>
      </c>
      <c r="I24" s="2263"/>
      <c r="J24" s="2263">
        <v>1</v>
      </c>
      <c r="K24" s="363"/>
      <c r="L24" s="1299" t="str">
        <f>$G$24</f>
        <v>....1.1</v>
      </c>
      <c r="M24" s="292" t="s">
        <v>412</v>
      </c>
      <c r="N24" s="306"/>
      <c r="O24" s="2251"/>
      <c r="P24" s="2252"/>
      <c r="Q24" s="2252"/>
      <c r="R24" s="2252"/>
      <c r="S24" s="2252"/>
      <c r="T24" s="2252"/>
      <c r="U24" s="2252"/>
      <c r="V24" s="2252"/>
      <c r="W24" s="2253"/>
      <c r="X24" s="1264" t="s">
        <v>413</v>
      </c>
      <c r="Z24" s="506"/>
      <c r="AA24" s="506" t="str">
        <f>IF(M24="","",M24)</f>
        <v>Группа потребителей</v>
      </c>
      <c r="AB24" s="506"/>
      <c r="AC24" s="506"/>
      <c r="AD24" s="1161">
        <v>82</v>
      </c>
    </row>
    <row customHeight="1" ht="11.25">
      <c r="A25" s="1369" t="s">
        <v>175</v>
      </c>
      <c r="B25" s="1369" t="s">
        <v>176</v>
      </c>
      <c r="C25" s="1369" t="s">
        <v>177</v>
      </c>
      <c r="D25" s="1369" t="s">
        <v>178</v>
      </c>
      <c r="E25" s="1369"/>
      <c r="F25" s="2613"/>
      <c r="G25" s="2223"/>
      <c r="H25" s="2223" t="str">
        <f>G24&amp;".1"</f>
        <v>....1.1.1</v>
      </c>
      <c r="I25" s="2263"/>
      <c r="J25" s="2263"/>
      <c r="K25" s="363">
        <v>1</v>
      </c>
      <c r="L25" s="1299" t="str">
        <f>$H$25</f>
        <v>....1.1.1</v>
      </c>
      <c r="M25" s="1353"/>
      <c r="N25" s="306"/>
      <c r="O25" s="757"/>
      <c r="P25" s="331"/>
      <c r="Q25" s="757"/>
      <c r="R25" s="1263"/>
      <c r="S25" s="2608"/>
      <c r="T25" s="2113" t="s">
        <v>67</v>
      </c>
      <c r="U25" s="2608"/>
      <c r="V25" s="2113" t="s">
        <v>19</v>
      </c>
      <c r="W25" s="331"/>
      <c r="X25" s="2259" t="s">
        <v>415</v>
      </c>
      <c r="Y25" s="517">
        <f>STRCHECKDATE(O26:W26)</f>
      </c>
      <c r="Z25" s="506"/>
      <c r="AA25" s="506" t="str">
        <f>IF(M25="","",M25)</f>
        <v/>
      </c>
      <c r="AB25" s="506"/>
      <c r="AC25" s="506"/>
      <c r="AD25" s="1161">
        <v>11</v>
      </c>
    </row>
    <row customHeight="1" ht="11.25">
      <c r="A26" s="1369" t="s">
        <v>175</v>
      </c>
      <c r="B26" s="1369" t="s">
        <v>176</v>
      </c>
      <c r="C26" s="1369" t="s">
        <v>177</v>
      </c>
      <c r="D26" s="1369" t="s">
        <v>178</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175</v>
      </c>
      <c r="B27" s="1369" t="s">
        <v>176</v>
      </c>
      <c r="C27" s="1369" t="s">
        <v>177</v>
      </c>
      <c r="D27" s="1369" t="s">
        <v>178</v>
      </c>
      <c r="E27" s="1369"/>
      <c r="F27" s="2613"/>
      <c r="G27" s="2223"/>
      <c r="I27" s="2263"/>
      <c r="J27" s="2263"/>
      <c r="K27" s="362"/>
      <c r="L27" s="1284"/>
      <c r="M27" s="294" t="s">
        <v>416</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175</v>
      </c>
      <c r="B28" s="1369" t="s">
        <v>176</v>
      </c>
      <c r="C28" s="1369" t="s">
        <v>177</v>
      </c>
      <c r="D28" s="1369" t="s">
        <v>178</v>
      </c>
      <c r="E28" s="1369"/>
      <c r="F28" s="2613"/>
      <c r="I28" s="2263"/>
      <c r="J28" s="1297"/>
      <c r="K28" s="362"/>
      <c r="L28" s="1284"/>
      <c r="M28" s="293" t="s">
        <v>417</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5">
      <c r="A29" s="1369" t="s">
        <v>175</v>
      </c>
      <c r="B29" s="1369" t="s">
        <v>176</v>
      </c>
      <c r="C29" s="1369" t="s">
        <v>177</v>
      </c>
      <c r="D29" s="1369" t="s">
        <v>178</v>
      </c>
      <c r="E29" s="1369"/>
      <c r="F29" s="1371"/>
      <c r="G29" s="1371"/>
      <c r="H29" s="543"/>
      <c r="I29" s="366"/>
      <c r="J29" s="381"/>
      <c r="K29" s="361"/>
      <c r="L29" s="1284"/>
      <c r="M29" s="371" t="s">
        <v>418</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5">
      <c r="A30" s="1369" t="s">
        <v>175</v>
      </c>
      <c r="B30" s="1369" t="s">
        <v>176</v>
      </c>
      <c r="C30" s="1369" t="s">
        <v>177</v>
      </c>
      <c r="D30" s="1369"/>
      <c r="E30" s="1369" t="s">
        <v>591</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5">
      <c r="A31" s="1369" t="s">
        <v>175</v>
      </c>
      <c r="B31" s="1369" t="s">
        <v>176</v>
      </c>
      <c r="C31" s="1369"/>
      <c r="D31" s="1369"/>
      <c r="E31" s="1369" t="s">
        <v>2245</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5">
      <c r="A32" s="1369" t="s">
        <v>2246</v>
      </c>
      <c r="B32" s="1369"/>
      <c r="C32" s="1369"/>
      <c r="D32" s="1369"/>
      <c r="E32" s="1369" t="s">
        <v>105</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25">
      <c r="A33" s="1369"/>
      <c r="B33" s="1369"/>
      <c r="C33" s="1369"/>
      <c r="D33" s="1369"/>
      <c r="E33" s="1369" t="s">
        <v>172</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25">
      <c r="F34" s="1166"/>
      <c r="G34" s="1166"/>
      <c r="H34" s="543"/>
      <c r="I34" s="1161"/>
      <c r="J34" s="1161"/>
      <c r="K34" s="1161"/>
      <c r="Y34" s="1161"/>
      <c r="Z34" s="1161"/>
      <c r="AA34" s="1161"/>
      <c r="AB34" s="1161"/>
      <c r="AC34" s="1161"/>
      <c r="AD34" s="1161">
        <v>11</v>
      </c>
    </row>
    <row customHeight="1" ht="28.5">
      <c r="H35" s="543"/>
      <c r="L35" s="1294" t="s">
        <v>808</v>
      </c>
      <c r="M35" s="2291" t="s">
        <v>2247</v>
      </c>
      <c r="N35" s="2291"/>
      <c r="O35" s="2291"/>
      <c r="P35" s="2291"/>
      <c r="Q35" s="2291"/>
      <c r="R35" s="2291"/>
      <c r="S35" s="2291"/>
      <c r="T35" s="2291"/>
      <c r="U35" s="2291"/>
      <c r="V35" s="2291"/>
      <c r="W35" s="2291"/>
      <c r="X35" s="2291"/>
      <c r="AD35" s="1161">
        <v>27</v>
      </c>
    </row>
    <row customHeight="1" ht="109.5">
      <c r="H36" s="543"/>
      <c r="I36" s="1309"/>
      <c r="M36" s="2291" t="s">
        <v>2248</v>
      </c>
      <c r="N36" s="2291"/>
      <c r="O36" s="2291"/>
      <c r="P36" s="2291"/>
      <c r="Q36" s="2291"/>
      <c r="R36" s="2291"/>
      <c r="S36" s="2291"/>
      <c r="T36" s="2291"/>
      <c r="U36" s="2291"/>
      <c r="V36" s="2291"/>
      <c r="W36" s="2291"/>
      <c r="X36" s="2291"/>
      <c r="AD36" s="1161">
        <v>104</v>
      </c>
    </row>
    <row customHeight="1" ht="15">
      <c r="H37" s="543"/>
      <c r="AD37" s="1161">
        <v>14</v>
      </c>
    </row>
    <row customHeight="1" ht="15">
      <c r="H38" s="543"/>
      <c r="AD38" s="1161">
        <v>14</v>
      </c>
    </row>
    <row customHeight="1" ht="15">
      <c r="H39" s="543"/>
      <c r="AD39" s="1161">
        <v>14</v>
      </c>
    </row>
    <row customHeight="1" ht="15">
      <c r="H40" s="543"/>
      <c r="AD40" s="1161">
        <v>14</v>
      </c>
    </row>
    <row customHeight="1" ht="22.5" hidden="1">
      <c r="A41" s="1166" t="s">
        <v>83</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C25DB-ED66-D20A-B828-0.AE430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6F8C7-133B-A39F-1322-0.673C4F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FA02D-D464-5C87-A674-0.10BDE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FD833-9A57-F0D7-2C2B-0.D02AA0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AC6D2-28E2-FB5B-A96C-0.E9D7B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13DAF-72A2-574D-1FB4-0.C2C2587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304</v>
      </c>
      <c r="J1" s="461" t="s">
        <v>14</v>
      </c>
    </row>
    <row customHeight="1" ht="11.25" hidden="1">
      <c r="J2" s="461">
        <v>0</v>
      </c>
    </row>
    <row s="483" customFormat="1" customHeight="1" ht="11.25">
      <c r="A3" s="1692"/>
      <c r="B3" s="507"/>
      <c r="D3" s="484"/>
      <c r="J3" s="483">
        <v>11</v>
      </c>
    </row>
    <row customHeight="1" ht="2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ТМУП "ТТС"</v>
      </c>
      <c r="E5" s="2182"/>
      <c r="F5" s="2182"/>
      <c r="I5" s="721"/>
      <c r="J5" s="461">
        <v>17</v>
      </c>
    </row>
    <row s="483" customFormat="1" customHeight="1" ht="11.25">
      <c r="A6" s="1692"/>
      <c r="B6" s="507"/>
      <c r="D6" s="720"/>
      <c r="E6" s="720"/>
      <c r="F6" s="758"/>
      <c r="G6" s="720"/>
      <c r="J6" s="483">
        <v>11</v>
      </c>
    </row>
    <row customHeight="1" ht="11.25" hidden="1">
      <c r="A7" s="463"/>
      <c r="B7" s="508"/>
      <c r="C7" s="463"/>
      <c r="D7" s="469"/>
      <c r="E7" s="2213"/>
      <c r="F7" s="2213"/>
      <c r="J7" s="461">
        <v>0</v>
      </c>
    </row>
    <row customHeight="1" ht="11.25">
      <c r="A8" s="463"/>
      <c r="B8" s="508"/>
      <c r="C8" s="463"/>
      <c r="D8" s="2210" t="s">
        <v>305</v>
      </c>
      <c r="E8" s="2211"/>
      <c r="F8" s="2211"/>
      <c r="G8" s="2214" t="s">
        <v>306</v>
      </c>
      <c r="J8" s="461">
        <v>11</v>
      </c>
    </row>
    <row customHeight="1" ht="11.25">
      <c r="A9" s="463"/>
      <c r="B9" s="508"/>
      <c r="C9" s="463"/>
      <c r="D9" s="478" t="s">
        <v>89</v>
      </c>
      <c r="E9" s="452" t="s">
        <v>307</v>
      </c>
      <c r="F9" s="452" t="s">
        <v>308</v>
      </c>
      <c r="G9" s="2215"/>
      <c r="J9" s="461">
        <v>11</v>
      </c>
    </row>
    <row customHeight="1" ht="12" hidden="1">
      <c r="A10" s="463"/>
      <c r="B10" s="508"/>
      <c r="C10" s="463"/>
      <c r="D10" s="470"/>
      <c r="E10" s="470"/>
      <c r="F10" s="470"/>
      <c r="G10" s="470"/>
      <c r="J10" s="461">
        <v>0</v>
      </c>
    </row>
    <row customHeight="1" ht="22.5" hidden="1">
      <c r="A11" s="463"/>
      <c r="B11" s="508"/>
      <c r="C11" s="463"/>
      <c r="D11" s="1015" t="s">
        <v>110</v>
      </c>
      <c r="E11" s="1018" t="s">
        <v>309</v>
      </c>
      <c r="F11" s="1017" t="str">
        <f>IF(region_name="","",region_name)</f>
        <v>Тюменская область</v>
      </c>
      <c r="G11" s="1018" t="s">
        <v>310</v>
      </c>
      <c r="H11" s="481"/>
      <c r="J11" s="461">
        <v>0</v>
      </c>
    </row>
    <row customHeight="1" ht="22.5" hidden="1">
      <c r="A12" s="463"/>
      <c r="B12" s="508"/>
      <c r="C12" s="463"/>
      <c r="D12" s="451" t="s">
        <v>110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311</v>
      </c>
      <c r="G12" s="480"/>
      <c r="H12" s="481"/>
      <c r="J12" s="461">
        <v>0</v>
      </c>
    </row>
    <row customHeight="1" ht="23.25">
      <c r="A13" s="463"/>
      <c r="B13" s="508"/>
      <c r="C13" s="463"/>
      <c r="D13" s="451" t="s">
        <v>110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312</v>
      </c>
      <c r="E14" s="1016" t="s">
        <v>313</v>
      </c>
      <c r="F14" s="1017" t="str">
        <f>IF(inn="","",inn)</f>
        <v>7203262893</v>
      </c>
      <c r="G14" s="1018" t="s">
        <v>314</v>
      </c>
      <c r="H14" s="481"/>
      <c r="J14" s="461">
        <v>0</v>
      </c>
    </row>
    <row customHeight="1" ht="22.5" hidden="1">
      <c r="A15" s="463"/>
      <c r="B15" s="508"/>
      <c r="C15" s="463"/>
      <c r="D15" s="1015" t="s">
        <v>315</v>
      </c>
      <c r="E15" s="1016" t="s">
        <v>316</v>
      </c>
      <c r="F15" s="1017" t="str">
        <f>IF(kpp="","",kpp)</f>
        <v>720301001</v>
      </c>
      <c r="G15" s="1018" t="s">
        <v>317</v>
      </c>
      <c r="H15" s="481"/>
      <c r="J15" s="461">
        <v>0</v>
      </c>
    </row>
    <row customHeight="1" ht="39">
      <c r="A16" s="463"/>
      <c r="B16" s="508"/>
      <c r="C16" s="463"/>
      <c r="D16" s="451" t="s">
        <v>111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91</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318</v>
      </c>
      <c r="B19" s="508"/>
      <c r="C19" s="2219"/>
      <c r="D19" s="451" t="str">
        <f>A19</f>
        <v>5.1</v>
      </c>
      <c r="E19" s="448" t="s">
        <v>319</v>
      </c>
      <c r="F19" s="449" t="s">
        <v>311</v>
      </c>
      <c r="G19" s="450" t="s">
        <v>320</v>
      </c>
      <c r="H19" s="481"/>
      <c r="I19" s="858"/>
      <c r="J19" s="461">
        <v>0</v>
      </c>
    </row>
    <row customHeight="1" ht="24" hidden="1">
      <c r="A20" s="2208"/>
      <c r="B20" s="508"/>
      <c r="C20" s="2219"/>
      <c r="D20" s="446" t="str">
        <f>D19&amp;".1"</f>
        <v>5.1.1</v>
      </c>
      <c r="E20" s="445" t="s">
        <v>321</v>
      </c>
      <c r="F20" s="887" t="s">
        <v>28</v>
      </c>
      <c r="G20" s="480"/>
      <c r="H20" s="481"/>
      <c r="I20" s="858"/>
      <c r="J20" s="461">
        <v>0</v>
      </c>
    </row>
    <row customHeight="1" ht="22.5" hidden="1">
      <c r="A21" s="2208"/>
      <c r="B21" s="508"/>
      <c r="C21" s="2219"/>
      <c r="D21" s="446" t="str">
        <f>D19&amp;".2"</f>
        <v>5.1.2</v>
      </c>
      <c r="E21" s="445" t="s">
        <v>322</v>
      </c>
      <c r="F21" s="1739" t="s">
        <v>28</v>
      </c>
      <c r="G21" s="450" t="s">
        <v>323</v>
      </c>
      <c r="H21" s="481"/>
      <c r="I21" s="858"/>
      <c r="J21" s="461">
        <v>0</v>
      </c>
    </row>
    <row customHeight="1" ht="22.5" hidden="1">
      <c r="A22" s="2208"/>
      <c r="B22" s="508"/>
      <c r="C22" s="2219"/>
      <c r="D22" s="446" t="str">
        <f>D19&amp;".3"</f>
        <v>5.1.3</v>
      </c>
      <c r="E22" s="445" t="s">
        <v>324</v>
      </c>
      <c r="F22" s="887" t="s">
        <v>28</v>
      </c>
      <c r="G22" s="480"/>
      <c r="H22" s="481"/>
      <c r="I22" s="858"/>
      <c r="J22" s="461">
        <v>0</v>
      </c>
    </row>
    <row customHeight="1" ht="22.5" hidden="1">
      <c r="A23" s="2208"/>
      <c r="B23" s="508"/>
      <c r="C23" s="2219"/>
      <c r="D23" s="446" t="str">
        <f>D19&amp;".4"</f>
        <v>5.1.4</v>
      </c>
      <c r="E23" s="445" t="s">
        <v>325</v>
      </c>
      <c r="F23" s="887" t="s">
        <v>28</v>
      </c>
      <c r="G23" s="450" t="s">
        <v>326</v>
      </c>
      <c r="H23" s="481"/>
      <c r="I23" s="858"/>
      <c r="J23" s="461">
        <v>0</v>
      </c>
    </row>
    <row customHeight="1" ht="22.5" hidden="1">
      <c r="A24" s="1984"/>
      <c r="B24" s="508"/>
      <c r="C24" s="498"/>
      <c r="D24" s="473"/>
      <c r="E24" s="1174" t="s">
        <v>327</v>
      </c>
      <c r="F24" s="474"/>
      <c r="G24" s="475"/>
      <c r="H24" s="481"/>
      <c r="I24" s="858"/>
      <c r="J24" s="461">
        <v>0</v>
      </c>
    </row>
    <row s="507" customFormat="1" customHeight="1" ht="24.75" hidden="1">
      <c r="A25" s="463"/>
      <c r="B25" s="508"/>
      <c r="C25" s="508"/>
      <c r="D25" s="1012" t="s">
        <v>91</v>
      </c>
      <c r="E25" s="1014" t="s">
        <v>328</v>
      </c>
      <c r="F25" s="1019" t="s">
        <v>311</v>
      </c>
      <c r="G25" s="1014"/>
      <c r="J25" s="507">
        <v>0</v>
      </c>
    </row>
    <row s="507" customFormat="1" customHeight="1" ht="11.25" hidden="1">
      <c r="A26" s="463"/>
      <c r="B26" s="508"/>
      <c r="C26" s="508"/>
      <c r="D26" s="1012" t="s">
        <v>329</v>
      </c>
      <c r="E26" s="1013" t="s">
        <v>330</v>
      </c>
      <c r="F26" s="1019" t="s">
        <v>311</v>
      </c>
      <c r="G26" s="1014"/>
      <c r="J26" s="507">
        <v>0</v>
      </c>
    </row>
    <row s="507" customFormat="1" customHeight="1" ht="11.25" hidden="1">
      <c r="A27" s="463"/>
      <c r="B27" s="508"/>
      <c r="C27" s="508"/>
      <c r="D27" s="1012" t="s">
        <v>331</v>
      </c>
      <c r="E27" s="1020" t="s">
        <v>332</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333</v>
      </c>
      <c r="E28" s="1020" t="s">
        <v>334</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335</v>
      </c>
      <c r="E29" s="1020" t="s">
        <v>336</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337</v>
      </c>
      <c r="E30" s="1013" t="s">
        <v>338</v>
      </c>
      <c r="F30" s="1021"/>
      <c r="G30" s="1014"/>
      <c r="J30" s="507">
        <v>0</v>
      </c>
    </row>
    <row s="507" customFormat="1" customHeight="1" ht="11.25" hidden="1">
      <c r="A31" s="463"/>
      <c r="B31" s="508"/>
      <c r="C31" s="508"/>
      <c r="D31" s="1012" t="s">
        <v>339</v>
      </c>
      <c r="E31" s="1013" t="s">
        <v>340</v>
      </c>
      <c r="F31" s="1021"/>
      <c r="G31" s="1014"/>
      <c r="J31" s="507">
        <v>0</v>
      </c>
    </row>
    <row s="507" customFormat="1" customHeight="1" ht="11.25" hidden="1">
      <c r="A32" s="463"/>
      <c r="B32" s="508"/>
      <c r="C32" s="508"/>
      <c r="D32" s="1012" t="s">
        <v>341</v>
      </c>
      <c r="E32" s="1013" t="s">
        <v>342</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311</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343</v>
      </c>
      <c r="H37" s="481"/>
      <c r="J37" s="461">
        <v>34</v>
      </c>
    </row>
    <row customHeight="1" ht="3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343</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311</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344</v>
      </c>
      <c r="F42" s="475"/>
      <c r="G42" s="2218"/>
      <c r="H42" s="482"/>
      <c r="J42" s="461">
        <v>15</v>
      </c>
    </row>
    <row customHeight="1" ht="2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345</v>
      </c>
      <c r="H44" s="481"/>
      <c r="J44" s="461">
        <v>22</v>
      </c>
    </row>
    <row customHeight="1" ht="23.25">
      <c r="A45" s="463"/>
      <c r="B45" s="508"/>
      <c r="C45" s="463"/>
      <c r="D45" s="446">
        <f>D44+1</f>
        <v>12</v>
      </c>
      <c r="E45" s="444" t="s">
        <v>346</v>
      </c>
      <c r="F45" s="449" t="s">
        <v>311</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347</v>
      </c>
      <c r="H46" s="481"/>
      <c r="J46" s="461">
        <v>23</v>
      </c>
    </row>
    <row customHeight="1" ht="24">
      <c r="A47" s="2208"/>
      <c r="B47" s="508"/>
      <c r="C47" s="498"/>
      <c r="D47" s="446" t="str">
        <f>D45&amp;".2"</f>
        <v>12.2</v>
      </c>
      <c r="E47" s="448" t="s">
        <v>348</v>
      </c>
      <c r="F47" s="496"/>
      <c r="G47" s="443" t="s">
        <v>349</v>
      </c>
      <c r="H47" s="481"/>
      <c r="J47" s="461">
        <v>23</v>
      </c>
    </row>
    <row customHeight="1" ht="24">
      <c r="A48" s="2208"/>
      <c r="B48" s="508"/>
      <c r="C48" s="498"/>
      <c r="D48" s="446" t="str">
        <f>D45&amp;".3"</f>
        <v>12.3</v>
      </c>
      <c r="E48" s="448" t="s">
        <v>350</v>
      </c>
      <c r="F48" s="496"/>
      <c r="G48" s="443" t="s">
        <v>351</v>
      </c>
      <c r="H48" s="481"/>
      <c r="J48" s="461">
        <v>23</v>
      </c>
    </row>
    <row customHeight="1" ht="24">
      <c r="A49" s="2208"/>
      <c r="B49" s="508"/>
      <c r="C49" s="498"/>
      <c r="D49" s="446" t="str">
        <f>IF(TEMPLATE_SPHERE="TKO",D45&amp;".0",D45&amp;".4")</f>
        <v>12.4</v>
      </c>
      <c r="E49" s="442" t="s">
        <v>352</v>
      </c>
      <c r="F49" s="1691"/>
      <c r="G49" s="1768" t="s">
        <v>353</v>
      </c>
      <c r="H49" s="481"/>
      <c r="J49" s="461">
        <v>23</v>
      </c>
    </row>
    <row customHeight="1" ht="24">
      <c r="A50" s="463"/>
      <c r="B50" s="508"/>
      <c r="C50" s="463"/>
      <c r="D50" s="473"/>
      <c r="E50" s="421" t="s">
        <v>354</v>
      </c>
      <c r="F50" s="474"/>
      <c r="G50" s="1768" t="s">
        <v>355</v>
      </c>
      <c r="H50" s="482"/>
      <c r="J50" s="461">
        <v>23</v>
      </c>
    </row>
    <row customHeight="1" ht="24">
      <c r="A51" s="864"/>
      <c r="B51" s="508"/>
      <c r="C51" s="498"/>
      <c r="D51" s="446">
        <f>D45+1</f>
        <v>13</v>
      </c>
      <c r="E51" s="534" t="s">
        <v>356</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25">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25">
      <c r="D55" s="464"/>
      <c r="E55" s="465"/>
      <c r="F55" s="465"/>
      <c r="G55" s="465"/>
      <c r="J55" s="461">
        <v>11</v>
      </c>
    </row>
    <row customHeight="1" ht="28.5">
      <c r="D56" s="467"/>
      <c r="E56" s="464"/>
      <c r="F56" s="476"/>
      <c r="G56" s="476"/>
      <c r="J56" s="461">
        <v>27</v>
      </c>
    </row>
    <row customHeight="1" ht="11.25">
      <c r="D57" s="464"/>
      <c r="E57" s="464"/>
      <c r="F57" s="465"/>
      <c r="G57" s="465"/>
      <c r="J57" s="461">
        <v>11</v>
      </c>
    </row>
    <row customHeight="1" ht="41.25">
      <c r="D58" s="468"/>
      <c r="E58" s="477"/>
      <c r="F58" s="477"/>
      <c r="G58" s="477"/>
      <c r="J58" s="461">
        <v>39</v>
      </c>
    </row>
    <row customHeight="1" ht="28.5">
      <c r="D59" s="468"/>
      <c r="E59" s="477"/>
      <c r="F59" s="477"/>
      <c r="G59" s="477"/>
      <c r="J59" s="461">
        <v>27</v>
      </c>
    </row>
    <row customHeight="1" ht="11.25" hidden="1">
      <c r="A60" s="1692" t="s">
        <v>83</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58ABE-34EB-A3B3-4022-0.E63EFB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EF3DB-90C1-4165-8574-0.1C1DF3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EEFEF-A3BE-6C0C-B7D6-0.B1A50CA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2E74D-1FB9-5AE9-EB45-0.4641152C}"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2249</v>
      </c>
      <c r="B1" s="2622" t="s">
        <v>2250</v>
      </c>
      <c r="C1" s="2623" t="s">
        <v>2251</v>
      </c>
      <c r="D1" s="2624"/>
      <c r="E1" s="842" t="s">
        <v>2252</v>
      </c>
    </row>
    <row customHeight="1" ht="11.25">
      <c r="A2" s="2625"/>
      <c r="B2" s="771" t="s">
        <v>26</v>
      </c>
      <c r="C2" s="759"/>
      <c r="D2" s="770"/>
      <c r="E2" s="842"/>
    </row>
    <row customHeight="1" ht="11.25">
      <c r="A3" s="2626"/>
      <c r="B3" s="2627" t="s">
        <v>33</v>
      </c>
      <c r="C3" s="759"/>
      <c r="D3" s="770"/>
      <c r="E3" s="842"/>
    </row>
    <row customHeight="1" ht="11.25">
      <c r="A4" s="2628"/>
      <c r="B4" s="772" t="s">
        <v>1677</v>
      </c>
      <c r="C4" s="759"/>
      <c r="D4" s="770"/>
      <c r="E4" s="842"/>
    </row>
    <row customHeight="1" ht="11.25">
      <c r="A5" s="2629"/>
      <c r="B5" s="772" t="s">
        <v>1671</v>
      </c>
      <c r="C5" s="2630" t="s">
        <v>2016</v>
      </c>
      <c r="D5" s="2631" t="s">
        <v>2253</v>
      </c>
      <c r="E5" s="842"/>
    </row>
    <row s="1856" customFormat="1" customHeight="1" ht="11.25">
      <c r="A6" s="2632"/>
      <c r="B6" s="772" t="s">
        <v>1681</v>
      </c>
      <c r="C6" s="759"/>
      <c r="D6" s="770"/>
      <c r="E6" s="842"/>
    </row>
    <row customHeight="1" ht="11.25">
      <c r="A7" s="2633"/>
      <c r="B7" s="772" t="s">
        <v>1688</v>
      </c>
      <c r="C7" s="759"/>
      <c r="D7" s="770"/>
      <c r="E7" s="842"/>
    </row>
    <row customHeight="1" ht="11.25">
      <c r="A8" s="762"/>
      <c r="B8" s="772" t="s">
        <v>1684</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4D503-AFEB-05CE-81D7-0.AD7676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BAE5D-D8C7-B073-38CC-0.C266FE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D8216-8726-609B-7E2F-0.5351C47C}" mc:Ignorable="x14ac xr xr2 xr3">
  <sheetPr>
    <tabColor rgb="FFFFCC99"/>
  </sheetPr>
  <dimension ref="A1:I314"/>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2254</v>
      </c>
      <c r="B1" s="74" t="s">
        <v>2255</v>
      </c>
      <c r="C1" s="74" t="s">
        <v>2256</v>
      </c>
      <c r="D1" s="74" t="s">
        <v>2257</v>
      </c>
      <c r="E1" s="74" t="s">
        <v>2258</v>
      </c>
      <c r="F1" s="74" t="s">
        <v>2259</v>
      </c>
      <c r="G1" s="74" t="s">
        <v>2260</v>
      </c>
      <c r="H1" s="74" t="s">
        <v>2261</v>
      </c>
      <c r="I1" s="74" t="s">
        <v>2262</v>
      </c>
    </row>
    <row customHeight="1" ht="11.25">
      <c r="A2" s="1856" t="s">
        <v>2263</v>
      </c>
      <c r="B2" s="1856" t="s">
        <v>16</v>
      </c>
      <c r="C2" s="1856" t="s">
        <v>2264</v>
      </c>
      <c r="D2" s="1856" t="s">
        <v>2265</v>
      </c>
      <c r="E2" s="1856" t="s">
        <v>2266</v>
      </c>
      <c r="F2" s="1856" t="s">
        <v>52</v>
      </c>
      <c r="G2" s="1856" t="s">
        <v>28</v>
      </c>
      <c r="H2" s="1856" t="s">
        <v>28</v>
      </c>
      <c r="I2" s="1856" t="s">
        <v>812</v>
      </c>
    </row>
    <row customHeight="1" ht="11.25">
      <c r="A3" s="1856" t="s">
        <v>2263</v>
      </c>
      <c r="B3" s="1856" t="s">
        <v>16</v>
      </c>
      <c r="C3" s="1856" t="s">
        <v>2267</v>
      </c>
      <c r="D3" s="1856" t="s">
        <v>2268</v>
      </c>
      <c r="E3" s="1856" t="s">
        <v>2269</v>
      </c>
      <c r="F3" s="1856" t="s">
        <v>52</v>
      </c>
      <c r="G3" s="1856" t="s">
        <v>28</v>
      </c>
      <c r="H3" s="1856" t="s">
        <v>28</v>
      </c>
      <c r="I3" s="1856" t="s">
        <v>812</v>
      </c>
    </row>
    <row customHeight="1" ht="11.25">
      <c r="A4" s="1856" t="s">
        <v>2263</v>
      </c>
      <c r="B4" s="1856" t="s">
        <v>16</v>
      </c>
      <c r="C4" s="1856" t="s">
        <v>2270</v>
      </c>
      <c r="D4" s="1856" t="s">
        <v>2271</v>
      </c>
      <c r="E4" s="1856" t="s">
        <v>2272</v>
      </c>
      <c r="F4" s="1856" t="s">
        <v>52</v>
      </c>
      <c r="G4" s="1856" t="s">
        <v>28</v>
      </c>
      <c r="H4" s="1856" t="s">
        <v>28</v>
      </c>
      <c r="I4" s="1856" t="s">
        <v>812</v>
      </c>
    </row>
    <row customHeight="1" ht="11.25">
      <c r="A5" s="1856" t="s">
        <v>2263</v>
      </c>
      <c r="B5" s="1856" t="s">
        <v>16</v>
      </c>
      <c r="C5" s="1856" t="s">
        <v>2273</v>
      </c>
      <c r="D5" s="1856" t="s">
        <v>2274</v>
      </c>
      <c r="E5" s="1856" t="s">
        <v>2275</v>
      </c>
      <c r="F5" s="1856" t="s">
        <v>2276</v>
      </c>
      <c r="G5" s="1856" t="s">
        <v>2277</v>
      </c>
      <c r="H5" s="1856" t="s">
        <v>28</v>
      </c>
      <c r="I5" s="1856" t="s">
        <v>812</v>
      </c>
    </row>
    <row customHeight="1" ht="11.25">
      <c r="A6" s="1856" t="s">
        <v>2263</v>
      </c>
      <c r="B6" s="1856" t="s">
        <v>16</v>
      </c>
      <c r="C6" s="1856" t="s">
        <v>2278</v>
      </c>
      <c r="D6" s="1856" t="s">
        <v>2279</v>
      </c>
      <c r="E6" s="1856" t="s">
        <v>2280</v>
      </c>
      <c r="F6" s="1856" t="s">
        <v>2281</v>
      </c>
      <c r="G6" s="1856" t="s">
        <v>28</v>
      </c>
      <c r="H6" s="1856" t="s">
        <v>28</v>
      </c>
      <c r="I6" s="1856" t="s">
        <v>812</v>
      </c>
    </row>
    <row customHeight="1" ht="11.25">
      <c r="A7" s="1856" t="s">
        <v>2263</v>
      </c>
      <c r="B7" s="1856" t="s">
        <v>16</v>
      </c>
      <c r="C7" s="1856" t="s">
        <v>2282</v>
      </c>
      <c r="D7" s="1856" t="s">
        <v>2283</v>
      </c>
      <c r="E7" s="1856" t="s">
        <v>2284</v>
      </c>
      <c r="F7" s="1856" t="s">
        <v>2281</v>
      </c>
      <c r="G7" s="1856" t="s">
        <v>28</v>
      </c>
      <c r="H7" s="1856" t="s">
        <v>28</v>
      </c>
      <c r="I7" s="1856" t="s">
        <v>812</v>
      </c>
    </row>
    <row customHeight="1" ht="11.25">
      <c r="A8" s="1856" t="s">
        <v>2263</v>
      </c>
      <c r="B8" s="1856" t="s">
        <v>16</v>
      </c>
      <c r="C8" s="1856" t="s">
        <v>2285</v>
      </c>
      <c r="D8" s="1856" t="s">
        <v>2286</v>
      </c>
      <c r="E8" s="1856" t="s">
        <v>2287</v>
      </c>
      <c r="F8" s="1856" t="s">
        <v>2288</v>
      </c>
      <c r="G8" s="1856" t="s">
        <v>28</v>
      </c>
      <c r="H8" s="1856" t="s">
        <v>28</v>
      </c>
      <c r="I8" s="1856" t="s">
        <v>812</v>
      </c>
    </row>
    <row customHeight="1" ht="11.25">
      <c r="A9" s="1856" t="s">
        <v>2263</v>
      </c>
      <c r="B9" s="1856" t="s">
        <v>16</v>
      </c>
      <c r="C9" s="1856" t="s">
        <v>2289</v>
      </c>
      <c r="D9" s="1856" t="s">
        <v>2290</v>
      </c>
      <c r="E9" s="1856" t="s">
        <v>2291</v>
      </c>
      <c r="F9" s="1856" t="s">
        <v>52</v>
      </c>
      <c r="G9" s="1856" t="s">
        <v>28</v>
      </c>
      <c r="H9" s="1856" t="s">
        <v>28</v>
      </c>
      <c r="I9" s="1856" t="s">
        <v>812</v>
      </c>
    </row>
    <row customHeight="1" ht="11.25">
      <c r="A10" s="1856" t="s">
        <v>2263</v>
      </c>
      <c r="B10" s="1856" t="s">
        <v>16</v>
      </c>
      <c r="C10" s="1856" t="s">
        <v>2292</v>
      </c>
      <c r="D10" s="1856" t="s">
        <v>2293</v>
      </c>
      <c r="E10" s="1856" t="s">
        <v>2294</v>
      </c>
      <c r="F10" s="1856" t="s">
        <v>2281</v>
      </c>
      <c r="G10" s="1856" t="s">
        <v>28</v>
      </c>
      <c r="H10" s="1856" t="s">
        <v>28</v>
      </c>
      <c r="I10" s="1856" t="s">
        <v>812</v>
      </c>
    </row>
    <row customHeight="1" ht="11.25">
      <c r="A11" s="1856" t="s">
        <v>2263</v>
      </c>
      <c r="B11" s="1856" t="s">
        <v>16</v>
      </c>
      <c r="C11" s="1856" t="s">
        <v>2295</v>
      </c>
      <c r="D11" s="1856" t="s">
        <v>2296</v>
      </c>
      <c r="E11" s="1856" t="s">
        <v>2297</v>
      </c>
      <c r="F11" s="1856" t="s">
        <v>52</v>
      </c>
      <c r="G11" s="1856" t="s">
        <v>28</v>
      </c>
      <c r="H11" s="1856" t="s">
        <v>28</v>
      </c>
      <c r="I11" s="1856" t="s">
        <v>812</v>
      </c>
    </row>
    <row customHeight="1" ht="11.25">
      <c r="A12" s="1856" t="s">
        <v>2263</v>
      </c>
      <c r="B12" s="1856" t="s">
        <v>16</v>
      </c>
      <c r="C12" s="1856" t="s">
        <v>2298</v>
      </c>
      <c r="D12" s="1856" t="s">
        <v>2299</v>
      </c>
      <c r="E12" s="1856" t="s">
        <v>2300</v>
      </c>
      <c r="F12" s="1856" t="s">
        <v>52</v>
      </c>
      <c r="G12" s="1856" t="s">
        <v>28</v>
      </c>
      <c r="H12" s="1856" t="s">
        <v>28</v>
      </c>
      <c r="I12" s="1856" t="s">
        <v>812</v>
      </c>
    </row>
    <row customHeight="1" ht="11.25">
      <c r="A13" s="1856" t="s">
        <v>2263</v>
      </c>
      <c r="B13" s="1856" t="s">
        <v>16</v>
      </c>
      <c r="C13" s="1856" t="s">
        <v>2301</v>
      </c>
      <c r="D13" s="1856" t="s">
        <v>2302</v>
      </c>
      <c r="E13" s="1856" t="s">
        <v>2303</v>
      </c>
      <c r="F13" s="1856" t="s">
        <v>52</v>
      </c>
      <c r="G13" s="1856" t="s">
        <v>2304</v>
      </c>
      <c r="H13" s="1856" t="s">
        <v>28</v>
      </c>
      <c r="I13" s="1856" t="s">
        <v>812</v>
      </c>
    </row>
    <row customHeight="1" ht="11.25">
      <c r="A14" s="1856" t="s">
        <v>2263</v>
      </c>
      <c r="B14" s="1856" t="s">
        <v>16</v>
      </c>
      <c r="C14" s="1856" t="s">
        <v>2305</v>
      </c>
      <c r="D14" s="1856" t="s">
        <v>2306</v>
      </c>
      <c r="E14" s="1856" t="s">
        <v>2307</v>
      </c>
      <c r="F14" s="1856" t="s">
        <v>52</v>
      </c>
      <c r="G14" s="1856" t="s">
        <v>28</v>
      </c>
      <c r="H14" s="1856" t="s">
        <v>28</v>
      </c>
      <c r="I14" s="1856" t="s">
        <v>812</v>
      </c>
    </row>
    <row customHeight="1" ht="11.25">
      <c r="A15" s="1856" t="s">
        <v>2263</v>
      </c>
      <c r="B15" s="1856" t="s">
        <v>16</v>
      </c>
      <c r="C15" s="1856" t="s">
        <v>2308</v>
      </c>
      <c r="D15" s="1856" t="s">
        <v>2309</v>
      </c>
      <c r="E15" s="1856" t="s">
        <v>2310</v>
      </c>
      <c r="F15" s="1856" t="s">
        <v>52</v>
      </c>
      <c r="G15" s="1856" t="s">
        <v>28</v>
      </c>
      <c r="H15" s="1856" t="s">
        <v>28</v>
      </c>
      <c r="I15" s="1856" t="s">
        <v>812</v>
      </c>
    </row>
    <row customHeight="1" ht="11.25">
      <c r="A16" s="1856" t="s">
        <v>2263</v>
      </c>
      <c r="B16" s="1856" t="s">
        <v>16</v>
      </c>
      <c r="C16" s="1856" t="s">
        <v>2311</v>
      </c>
      <c r="D16" s="1856" t="s">
        <v>2312</v>
      </c>
      <c r="E16" s="1856" t="s">
        <v>2313</v>
      </c>
      <c r="F16" s="1856" t="s">
        <v>2276</v>
      </c>
      <c r="G16" s="1856" t="s">
        <v>28</v>
      </c>
      <c r="H16" s="1856" t="s">
        <v>28</v>
      </c>
      <c r="I16" s="1856" t="s">
        <v>812</v>
      </c>
    </row>
    <row customHeight="1" ht="11.25">
      <c r="A17" s="1856" t="s">
        <v>2263</v>
      </c>
      <c r="B17" s="1856" t="s">
        <v>16</v>
      </c>
      <c r="C17" s="1856" t="s">
        <v>2314</v>
      </c>
      <c r="D17" s="1856" t="s">
        <v>2315</v>
      </c>
      <c r="E17" s="1856" t="s">
        <v>2316</v>
      </c>
      <c r="F17" s="1856" t="s">
        <v>2317</v>
      </c>
      <c r="G17" s="1856" t="s">
        <v>2318</v>
      </c>
      <c r="H17" s="1856" t="s">
        <v>28</v>
      </c>
      <c r="I17" s="1856" t="s">
        <v>812</v>
      </c>
    </row>
    <row customHeight="1" ht="11.25">
      <c r="A18" s="1856" t="s">
        <v>2263</v>
      </c>
      <c r="B18" s="1856" t="s">
        <v>16</v>
      </c>
      <c r="C18" s="1856" t="s">
        <v>2319</v>
      </c>
      <c r="D18" s="1856" t="s">
        <v>2320</v>
      </c>
      <c r="E18" s="1856" t="s">
        <v>2321</v>
      </c>
      <c r="F18" s="1856" t="s">
        <v>2322</v>
      </c>
      <c r="G18" s="1856" t="s">
        <v>2323</v>
      </c>
      <c r="H18" s="1856" t="s">
        <v>28</v>
      </c>
      <c r="I18" s="1856" t="s">
        <v>812</v>
      </c>
    </row>
    <row customHeight="1" ht="11.25">
      <c r="A19" s="1856" t="s">
        <v>2263</v>
      </c>
      <c r="B19" s="1856" t="s">
        <v>16</v>
      </c>
      <c r="C19" s="1856" t="s">
        <v>2324</v>
      </c>
      <c r="D19" s="1856" t="s">
        <v>2325</v>
      </c>
      <c r="E19" s="1856" t="s">
        <v>2326</v>
      </c>
      <c r="F19" s="1856" t="s">
        <v>2281</v>
      </c>
      <c r="G19" s="1856" t="s">
        <v>2327</v>
      </c>
      <c r="H19" s="1856" t="s">
        <v>28</v>
      </c>
      <c r="I19" s="1856" t="s">
        <v>812</v>
      </c>
    </row>
    <row customHeight="1" ht="11.25">
      <c r="A20" s="1856" t="s">
        <v>2263</v>
      </c>
      <c r="B20" s="1856" t="s">
        <v>16</v>
      </c>
      <c r="C20" s="1856" t="s">
        <v>2328</v>
      </c>
      <c r="D20" s="1856" t="s">
        <v>2329</v>
      </c>
      <c r="E20" s="1856" t="s">
        <v>2330</v>
      </c>
      <c r="F20" s="1856" t="s">
        <v>2331</v>
      </c>
      <c r="G20" s="1856" t="s">
        <v>28</v>
      </c>
      <c r="H20" s="1856" t="s">
        <v>28</v>
      </c>
      <c r="I20" s="1856" t="s">
        <v>812</v>
      </c>
    </row>
    <row customHeight="1" ht="11.25">
      <c r="A21" s="1856" t="s">
        <v>2263</v>
      </c>
      <c r="B21" s="1856" t="s">
        <v>16</v>
      </c>
      <c r="C21" s="1856" t="s">
        <v>2332</v>
      </c>
      <c r="D21" s="1856" t="s">
        <v>2333</v>
      </c>
      <c r="E21" s="1856" t="s">
        <v>2334</v>
      </c>
      <c r="F21" s="1856" t="s">
        <v>2335</v>
      </c>
      <c r="G21" s="1856" t="s">
        <v>28</v>
      </c>
      <c r="H21" s="1856" t="s">
        <v>28</v>
      </c>
      <c r="I21" s="1856" t="s">
        <v>812</v>
      </c>
    </row>
    <row customHeight="1" ht="11.25">
      <c r="A22" s="1856" t="s">
        <v>2263</v>
      </c>
      <c r="B22" s="1856" t="s">
        <v>16</v>
      </c>
      <c r="C22" s="1856" t="s">
        <v>2336</v>
      </c>
      <c r="D22" s="1856" t="s">
        <v>2337</v>
      </c>
      <c r="E22" s="1856" t="s">
        <v>2338</v>
      </c>
      <c r="F22" s="1856" t="s">
        <v>52</v>
      </c>
      <c r="G22" s="1856" t="s">
        <v>2339</v>
      </c>
      <c r="H22" s="1856" t="s">
        <v>28</v>
      </c>
      <c r="I22" s="1856" t="s">
        <v>812</v>
      </c>
    </row>
    <row customHeight="1" ht="11.25">
      <c r="A23" s="1856" t="s">
        <v>2263</v>
      </c>
      <c r="B23" s="1856" t="s">
        <v>16</v>
      </c>
      <c r="C23" s="1856" t="s">
        <v>2340</v>
      </c>
      <c r="D23" s="1856" t="s">
        <v>2341</v>
      </c>
      <c r="E23" s="1856" t="s">
        <v>2342</v>
      </c>
      <c r="F23" s="1856" t="s">
        <v>2281</v>
      </c>
      <c r="G23" s="1856" t="s">
        <v>2343</v>
      </c>
      <c r="H23" s="1856" t="s">
        <v>28</v>
      </c>
      <c r="I23" s="1856" t="s">
        <v>812</v>
      </c>
    </row>
    <row customHeight="1" ht="11.25">
      <c r="A24" s="1856" t="s">
        <v>2263</v>
      </c>
      <c r="B24" s="1856" t="s">
        <v>16</v>
      </c>
      <c r="C24" s="1856" t="s">
        <v>2344</v>
      </c>
      <c r="D24" s="1856" t="s">
        <v>2345</v>
      </c>
      <c r="E24" s="1856" t="s">
        <v>2346</v>
      </c>
      <c r="F24" s="1856" t="s">
        <v>2347</v>
      </c>
      <c r="G24" s="1856" t="s">
        <v>28</v>
      </c>
      <c r="H24" s="1856" t="s">
        <v>28</v>
      </c>
      <c r="I24" s="1856" t="s">
        <v>812</v>
      </c>
    </row>
    <row customHeight="1" ht="11.25">
      <c r="A25" s="1856" t="s">
        <v>2263</v>
      </c>
      <c r="B25" s="1856" t="s">
        <v>16</v>
      </c>
      <c r="C25" s="1856" t="s">
        <v>2348</v>
      </c>
      <c r="D25" s="1856" t="s">
        <v>2349</v>
      </c>
      <c r="E25" s="1856" t="s">
        <v>2350</v>
      </c>
      <c r="F25" s="1856" t="s">
        <v>2335</v>
      </c>
      <c r="G25" s="1856" t="s">
        <v>28</v>
      </c>
      <c r="H25" s="1856" t="s">
        <v>28</v>
      </c>
      <c r="I25" s="1856" t="s">
        <v>812</v>
      </c>
    </row>
    <row customHeight="1" ht="11.25">
      <c r="A26" s="1856" t="s">
        <v>2263</v>
      </c>
      <c r="B26" s="1856" t="s">
        <v>16</v>
      </c>
      <c r="C26" s="1856" t="s">
        <v>28</v>
      </c>
      <c r="D26" s="1856" t="s">
        <v>2351</v>
      </c>
      <c r="E26" s="1856" t="s">
        <v>2352</v>
      </c>
      <c r="F26" s="1856" t="s">
        <v>52</v>
      </c>
      <c r="G26" s="1856" t="s">
        <v>28</v>
      </c>
      <c r="H26" s="1856" t="s">
        <v>28</v>
      </c>
      <c r="I26" s="1856" t="s">
        <v>812</v>
      </c>
    </row>
    <row customHeight="1" ht="11.25">
      <c r="A27" s="1856" t="s">
        <v>2263</v>
      </c>
      <c r="B27" s="1856" t="s">
        <v>16</v>
      </c>
      <c r="C27" s="1856" t="s">
        <v>2353</v>
      </c>
      <c r="D27" s="1856" t="s">
        <v>2354</v>
      </c>
      <c r="E27" s="1856" t="s">
        <v>2291</v>
      </c>
      <c r="F27" s="1856" t="s">
        <v>2322</v>
      </c>
      <c r="G27" s="1856" t="s">
        <v>28</v>
      </c>
      <c r="H27" s="1856" t="s">
        <v>28</v>
      </c>
      <c r="I27" s="1856" t="s">
        <v>812</v>
      </c>
    </row>
    <row customHeight="1" ht="11.25">
      <c r="A28" s="1856" t="s">
        <v>2263</v>
      </c>
      <c r="B28" s="1856" t="s">
        <v>16</v>
      </c>
      <c r="C28" s="1856" t="s">
        <v>2355</v>
      </c>
      <c r="D28" s="1856" t="s">
        <v>2356</v>
      </c>
      <c r="E28" s="1856" t="s">
        <v>2357</v>
      </c>
      <c r="F28" s="1856" t="s">
        <v>52</v>
      </c>
      <c r="G28" s="1856" t="s">
        <v>2358</v>
      </c>
      <c r="H28" s="1856" t="s">
        <v>28</v>
      </c>
      <c r="I28" s="1856" t="s">
        <v>812</v>
      </c>
    </row>
    <row customHeight="1" ht="11.25">
      <c r="A29" s="1856" t="s">
        <v>2263</v>
      </c>
      <c r="B29" s="1856" t="s">
        <v>16</v>
      </c>
      <c r="C29" s="1856" t="s">
        <v>2359</v>
      </c>
      <c r="D29" s="1856" t="s">
        <v>2360</v>
      </c>
      <c r="E29" s="1856" t="s">
        <v>2361</v>
      </c>
      <c r="F29" s="1856" t="s">
        <v>580</v>
      </c>
      <c r="G29" s="1856" t="s">
        <v>28</v>
      </c>
      <c r="H29" s="1856" t="s">
        <v>28</v>
      </c>
      <c r="I29" s="1856" t="s">
        <v>812</v>
      </c>
    </row>
    <row customHeight="1" ht="11.25">
      <c r="A30" s="1856" t="s">
        <v>2263</v>
      </c>
      <c r="B30" s="1856" t="s">
        <v>16</v>
      </c>
      <c r="C30" s="1856" t="s">
        <v>2362</v>
      </c>
      <c r="D30" s="1856" t="s">
        <v>2363</v>
      </c>
      <c r="E30" s="1856" t="s">
        <v>2364</v>
      </c>
      <c r="F30" s="1856" t="s">
        <v>580</v>
      </c>
      <c r="G30" s="1856" t="s">
        <v>28</v>
      </c>
      <c r="H30" s="1856" t="s">
        <v>28</v>
      </c>
      <c r="I30" s="1856" t="s">
        <v>812</v>
      </c>
    </row>
    <row customHeight="1" ht="11.25">
      <c r="A31" s="1856" t="s">
        <v>2263</v>
      </c>
      <c r="B31" s="1856" t="s">
        <v>16</v>
      </c>
      <c r="C31" s="1856" t="s">
        <v>2365</v>
      </c>
      <c r="D31" s="1856" t="s">
        <v>2366</v>
      </c>
      <c r="E31" s="1856" t="s">
        <v>2367</v>
      </c>
      <c r="F31" s="1856" t="s">
        <v>2281</v>
      </c>
      <c r="G31" s="1856" t="s">
        <v>28</v>
      </c>
      <c r="H31" s="1856" t="s">
        <v>28</v>
      </c>
      <c r="I31" s="1856" t="s">
        <v>812</v>
      </c>
    </row>
    <row customHeight="1" ht="11.25">
      <c r="A32" s="1856" t="s">
        <v>2263</v>
      </c>
      <c r="B32" s="1856" t="s">
        <v>16</v>
      </c>
      <c r="C32" s="1856" t="s">
        <v>2368</v>
      </c>
      <c r="D32" s="1856" t="s">
        <v>2369</v>
      </c>
      <c r="E32" s="1856" t="s">
        <v>2370</v>
      </c>
      <c r="F32" s="1856" t="s">
        <v>2371</v>
      </c>
      <c r="G32" s="1856" t="s">
        <v>28</v>
      </c>
      <c r="H32" s="1856" t="s">
        <v>28</v>
      </c>
      <c r="I32" s="1856" t="s">
        <v>812</v>
      </c>
    </row>
    <row customHeight="1" ht="11.25">
      <c r="A33" s="1856" t="s">
        <v>2263</v>
      </c>
      <c r="B33" s="1856" t="s">
        <v>16</v>
      </c>
      <c r="C33" s="1856" t="s">
        <v>2372</v>
      </c>
      <c r="D33" s="1856" t="s">
        <v>2373</v>
      </c>
      <c r="E33" s="1856" t="s">
        <v>2374</v>
      </c>
      <c r="F33" s="1856" t="s">
        <v>2371</v>
      </c>
      <c r="G33" s="1856" t="s">
        <v>28</v>
      </c>
      <c r="H33" s="1856" t="s">
        <v>28</v>
      </c>
      <c r="I33" s="1856" t="s">
        <v>812</v>
      </c>
    </row>
    <row customHeight="1" ht="11.25">
      <c r="A34" s="1856" t="s">
        <v>2263</v>
      </c>
      <c r="B34" s="1856" t="s">
        <v>16</v>
      </c>
      <c r="C34" s="1856" t="s">
        <v>2375</v>
      </c>
      <c r="D34" s="1856" t="s">
        <v>2376</v>
      </c>
      <c r="E34" s="1856" t="s">
        <v>2377</v>
      </c>
      <c r="F34" s="1856" t="s">
        <v>2371</v>
      </c>
      <c r="G34" s="1856" t="s">
        <v>28</v>
      </c>
      <c r="H34" s="1856" t="s">
        <v>28</v>
      </c>
      <c r="I34" s="1856" t="s">
        <v>812</v>
      </c>
    </row>
    <row customHeight="1" ht="11.25">
      <c r="A35" s="1856" t="s">
        <v>2263</v>
      </c>
      <c r="B35" s="1856" t="s">
        <v>16</v>
      </c>
      <c r="C35" s="1856" t="s">
        <v>2378</v>
      </c>
      <c r="D35" s="1856" t="s">
        <v>2379</v>
      </c>
      <c r="E35" s="1856" t="s">
        <v>2380</v>
      </c>
      <c r="F35" s="1856" t="s">
        <v>2335</v>
      </c>
      <c r="G35" s="1856" t="s">
        <v>28</v>
      </c>
      <c r="H35" s="1856" t="s">
        <v>28</v>
      </c>
      <c r="I35" s="1856" t="s">
        <v>812</v>
      </c>
    </row>
    <row customHeight="1" ht="11.25">
      <c r="A36" s="1856" t="s">
        <v>2263</v>
      </c>
      <c r="B36" s="1856" t="s">
        <v>16</v>
      </c>
      <c r="C36" s="1856" t="s">
        <v>2381</v>
      </c>
      <c r="D36" s="1856" t="s">
        <v>2382</v>
      </c>
      <c r="E36" s="1856" t="s">
        <v>2383</v>
      </c>
      <c r="F36" s="1856" t="s">
        <v>2335</v>
      </c>
      <c r="G36" s="1856" t="s">
        <v>28</v>
      </c>
      <c r="H36" s="1856" t="s">
        <v>28</v>
      </c>
      <c r="I36" s="1856" t="s">
        <v>812</v>
      </c>
    </row>
    <row customHeight="1" ht="11.25">
      <c r="A37" s="1856" t="s">
        <v>2263</v>
      </c>
      <c r="B37" s="1856" t="s">
        <v>16</v>
      </c>
      <c r="C37" s="1856" t="s">
        <v>2384</v>
      </c>
      <c r="D37" s="1856" t="s">
        <v>2385</v>
      </c>
      <c r="E37" s="1856" t="s">
        <v>2386</v>
      </c>
      <c r="F37" s="1856" t="s">
        <v>2281</v>
      </c>
      <c r="G37" s="1856" t="s">
        <v>28</v>
      </c>
      <c r="H37" s="1856" t="s">
        <v>28</v>
      </c>
      <c r="I37" s="1856" t="s">
        <v>812</v>
      </c>
    </row>
    <row customHeight="1" ht="11.25">
      <c r="A38" s="1856" t="s">
        <v>2263</v>
      </c>
      <c r="B38" s="1856" t="s">
        <v>16</v>
      </c>
      <c r="C38" s="1856" t="s">
        <v>2387</v>
      </c>
      <c r="D38" s="1856" t="s">
        <v>2388</v>
      </c>
      <c r="E38" s="1856" t="s">
        <v>2389</v>
      </c>
      <c r="F38" s="1856" t="s">
        <v>2281</v>
      </c>
      <c r="G38" s="1856" t="s">
        <v>28</v>
      </c>
      <c r="H38" s="1856" t="s">
        <v>28</v>
      </c>
      <c r="I38" s="1856" t="s">
        <v>812</v>
      </c>
    </row>
    <row customHeight="1" ht="11.25">
      <c r="A39" s="1856" t="s">
        <v>2263</v>
      </c>
      <c r="B39" s="1856" t="s">
        <v>16</v>
      </c>
      <c r="C39" s="1856" t="s">
        <v>2390</v>
      </c>
      <c r="D39" s="1856" t="s">
        <v>2391</v>
      </c>
      <c r="E39" s="1856" t="s">
        <v>2392</v>
      </c>
      <c r="F39" s="1856" t="s">
        <v>2371</v>
      </c>
      <c r="G39" s="1856" t="s">
        <v>2393</v>
      </c>
      <c r="H39" s="1856" t="s">
        <v>28</v>
      </c>
      <c r="I39" s="1856" t="s">
        <v>812</v>
      </c>
    </row>
    <row customHeight="1" ht="11.25">
      <c r="A40" s="1856" t="s">
        <v>2263</v>
      </c>
      <c r="B40" s="1856" t="s">
        <v>16</v>
      </c>
      <c r="C40" s="1856" t="s">
        <v>2394</v>
      </c>
      <c r="D40" s="1856" t="s">
        <v>2395</v>
      </c>
      <c r="E40" s="1856" t="s">
        <v>2396</v>
      </c>
      <c r="F40" s="1856" t="s">
        <v>2335</v>
      </c>
      <c r="G40" s="1856" t="s">
        <v>28</v>
      </c>
      <c r="H40" s="1856" t="s">
        <v>28</v>
      </c>
      <c r="I40" s="1856" t="s">
        <v>812</v>
      </c>
    </row>
    <row customHeight="1" ht="11.25">
      <c r="A41" s="1856" t="s">
        <v>2263</v>
      </c>
      <c r="B41" s="1856" t="s">
        <v>16</v>
      </c>
      <c r="C41" s="1856" t="s">
        <v>2397</v>
      </c>
      <c r="D41" s="1856" t="s">
        <v>2398</v>
      </c>
      <c r="E41" s="1856" t="s">
        <v>2399</v>
      </c>
      <c r="F41" s="1856" t="s">
        <v>2371</v>
      </c>
      <c r="G41" s="1856" t="s">
        <v>28</v>
      </c>
      <c r="H41" s="1856" t="s">
        <v>28</v>
      </c>
      <c r="I41" s="1856" t="s">
        <v>812</v>
      </c>
    </row>
    <row customHeight="1" ht="11.25">
      <c r="A42" s="1856" t="s">
        <v>2263</v>
      </c>
      <c r="B42" s="1856" t="s">
        <v>16</v>
      </c>
      <c r="C42" s="1856" t="s">
        <v>2400</v>
      </c>
      <c r="D42" s="1856" t="s">
        <v>2401</v>
      </c>
      <c r="E42" s="1856" t="s">
        <v>2402</v>
      </c>
      <c r="F42" s="1856" t="s">
        <v>2403</v>
      </c>
      <c r="G42" s="1856" t="s">
        <v>28</v>
      </c>
      <c r="H42" s="1856" t="s">
        <v>28</v>
      </c>
      <c r="I42" s="1856" t="s">
        <v>812</v>
      </c>
    </row>
    <row customHeight="1" ht="11.25">
      <c r="A43" s="1856" t="s">
        <v>2263</v>
      </c>
      <c r="B43" s="1856" t="s">
        <v>16</v>
      </c>
      <c r="C43" s="1856" t="s">
        <v>2404</v>
      </c>
      <c r="D43" s="1856" t="s">
        <v>2405</v>
      </c>
      <c r="E43" s="1856" t="s">
        <v>2406</v>
      </c>
      <c r="F43" s="1856" t="s">
        <v>2331</v>
      </c>
      <c r="G43" s="1856" t="s">
        <v>28</v>
      </c>
      <c r="H43" s="1856" t="s">
        <v>28</v>
      </c>
      <c r="I43" s="1856" t="s">
        <v>812</v>
      </c>
    </row>
    <row customHeight="1" ht="11.25">
      <c r="A44" s="1856" t="s">
        <v>2263</v>
      </c>
      <c r="B44" s="1856" t="s">
        <v>16</v>
      </c>
      <c r="C44" s="1856" t="s">
        <v>2407</v>
      </c>
      <c r="D44" s="1856" t="s">
        <v>2408</v>
      </c>
      <c r="E44" s="1856" t="s">
        <v>2409</v>
      </c>
      <c r="F44" s="1856" t="s">
        <v>2371</v>
      </c>
      <c r="G44" s="1856" t="s">
        <v>28</v>
      </c>
      <c r="H44" s="1856" t="s">
        <v>28</v>
      </c>
      <c r="I44" s="1856" t="s">
        <v>812</v>
      </c>
    </row>
    <row customHeight="1" ht="11.25">
      <c r="A45" s="1856" t="s">
        <v>2263</v>
      </c>
      <c r="B45" s="1856" t="s">
        <v>16</v>
      </c>
      <c r="C45" s="1856" t="s">
        <v>2410</v>
      </c>
      <c r="D45" s="1856" t="s">
        <v>2411</v>
      </c>
      <c r="E45" s="1856" t="s">
        <v>2412</v>
      </c>
      <c r="F45" s="1856" t="s">
        <v>2335</v>
      </c>
      <c r="G45" s="1856" t="s">
        <v>28</v>
      </c>
      <c r="H45" s="1856" t="s">
        <v>28</v>
      </c>
      <c r="I45" s="1856" t="s">
        <v>812</v>
      </c>
    </row>
    <row customHeight="1" ht="11.25">
      <c r="A46" s="1856" t="s">
        <v>2263</v>
      </c>
      <c r="B46" s="1856" t="s">
        <v>16</v>
      </c>
      <c r="C46" s="1856" t="s">
        <v>2413</v>
      </c>
      <c r="D46" s="1856" t="s">
        <v>2414</v>
      </c>
      <c r="E46" s="1856" t="s">
        <v>2415</v>
      </c>
      <c r="F46" s="1856" t="s">
        <v>2371</v>
      </c>
      <c r="G46" s="1856" t="s">
        <v>28</v>
      </c>
      <c r="H46" s="1856" t="s">
        <v>28</v>
      </c>
      <c r="I46" s="1856" t="s">
        <v>812</v>
      </c>
    </row>
    <row customHeight="1" ht="11.25">
      <c r="A47" s="1856" t="s">
        <v>2263</v>
      </c>
      <c r="B47" s="1856" t="s">
        <v>16</v>
      </c>
      <c r="C47" s="1856" t="s">
        <v>2416</v>
      </c>
      <c r="D47" s="1856" t="s">
        <v>2417</v>
      </c>
      <c r="E47" s="1856" t="s">
        <v>2418</v>
      </c>
      <c r="F47" s="1856" t="s">
        <v>2281</v>
      </c>
      <c r="G47" s="1856" t="s">
        <v>28</v>
      </c>
      <c r="H47" s="1856" t="s">
        <v>28</v>
      </c>
      <c r="I47" s="1856" t="s">
        <v>812</v>
      </c>
    </row>
    <row customHeight="1" ht="11.25">
      <c r="A48" s="1856" t="s">
        <v>2263</v>
      </c>
      <c r="B48" s="1856" t="s">
        <v>16</v>
      </c>
      <c r="C48" s="1856" t="s">
        <v>2419</v>
      </c>
      <c r="D48" s="1856" t="s">
        <v>2420</v>
      </c>
      <c r="E48" s="1856" t="s">
        <v>2421</v>
      </c>
      <c r="F48" s="1856" t="s">
        <v>2331</v>
      </c>
      <c r="G48" s="1856" t="s">
        <v>28</v>
      </c>
      <c r="H48" s="1856" t="s">
        <v>28</v>
      </c>
      <c r="I48" s="1856" t="s">
        <v>812</v>
      </c>
    </row>
    <row customHeight="1" ht="11.25">
      <c r="A49" s="1856" t="s">
        <v>2263</v>
      </c>
      <c r="B49" s="1856" t="s">
        <v>16</v>
      </c>
      <c r="C49" s="1856" t="s">
        <v>2422</v>
      </c>
      <c r="D49" s="1856" t="s">
        <v>2423</v>
      </c>
      <c r="E49" s="1856" t="s">
        <v>2424</v>
      </c>
      <c r="F49" s="1856" t="s">
        <v>2371</v>
      </c>
      <c r="G49" s="1856" t="s">
        <v>28</v>
      </c>
      <c r="H49" s="1856" t="s">
        <v>28</v>
      </c>
      <c r="I49" s="1856" t="s">
        <v>812</v>
      </c>
    </row>
    <row customHeight="1" ht="11.25">
      <c r="A50" s="1856" t="s">
        <v>2263</v>
      </c>
      <c r="B50" s="1856" t="s">
        <v>16</v>
      </c>
      <c r="C50" s="1856" t="s">
        <v>2425</v>
      </c>
      <c r="D50" s="1856" t="s">
        <v>2426</v>
      </c>
      <c r="E50" s="1856" t="s">
        <v>2427</v>
      </c>
      <c r="F50" s="1856" t="s">
        <v>2428</v>
      </c>
      <c r="G50" s="1856" t="s">
        <v>28</v>
      </c>
      <c r="H50" s="1856" t="s">
        <v>28</v>
      </c>
      <c r="I50" s="1856" t="s">
        <v>812</v>
      </c>
    </row>
    <row customHeight="1" ht="11.25">
      <c r="A51" s="1856" t="s">
        <v>2263</v>
      </c>
      <c r="B51" s="1856" t="s">
        <v>16</v>
      </c>
      <c r="C51" s="1856" t="s">
        <v>2429</v>
      </c>
      <c r="D51" s="1856" t="s">
        <v>2430</v>
      </c>
      <c r="E51" s="1856" t="s">
        <v>2431</v>
      </c>
      <c r="F51" s="1856" t="s">
        <v>52</v>
      </c>
      <c r="G51" s="1856" t="s">
        <v>28</v>
      </c>
      <c r="H51" s="1856" t="s">
        <v>28</v>
      </c>
      <c r="I51" s="1856" t="s">
        <v>812</v>
      </c>
    </row>
    <row customHeight="1" ht="11.25">
      <c r="A52" s="1856" t="s">
        <v>2263</v>
      </c>
      <c r="B52" s="1856" t="s">
        <v>16</v>
      </c>
      <c r="C52" s="1856" t="s">
        <v>2432</v>
      </c>
      <c r="D52" s="1856" t="s">
        <v>2433</v>
      </c>
      <c r="E52" s="1856" t="s">
        <v>2434</v>
      </c>
      <c r="F52" s="1856" t="s">
        <v>52</v>
      </c>
      <c r="G52" s="1856" t="s">
        <v>28</v>
      </c>
      <c r="H52" s="1856" t="s">
        <v>28</v>
      </c>
      <c r="I52" s="1856" t="s">
        <v>812</v>
      </c>
    </row>
    <row customHeight="1" ht="11.25">
      <c r="A53" s="1856" t="s">
        <v>2263</v>
      </c>
      <c r="B53" s="1856" t="s">
        <v>16</v>
      </c>
      <c r="C53" s="1856" t="s">
        <v>2435</v>
      </c>
      <c r="D53" s="1856" t="s">
        <v>2436</v>
      </c>
      <c r="E53" s="1856" t="s">
        <v>2437</v>
      </c>
      <c r="F53" s="1856" t="s">
        <v>2331</v>
      </c>
      <c r="G53" s="1856" t="s">
        <v>28</v>
      </c>
      <c r="H53" s="1856" t="s">
        <v>28</v>
      </c>
      <c r="I53" s="1856" t="s">
        <v>812</v>
      </c>
    </row>
    <row customHeight="1" ht="11.25">
      <c r="A54" s="1856" t="s">
        <v>2263</v>
      </c>
      <c r="B54" s="1856" t="s">
        <v>16</v>
      </c>
      <c r="C54" s="1856" t="s">
        <v>2438</v>
      </c>
      <c r="D54" s="1856" t="s">
        <v>2439</v>
      </c>
      <c r="E54" s="1856" t="s">
        <v>2440</v>
      </c>
      <c r="F54" s="1856" t="s">
        <v>2335</v>
      </c>
      <c r="G54" s="1856" t="s">
        <v>28</v>
      </c>
      <c r="H54" s="1856" t="s">
        <v>28</v>
      </c>
      <c r="I54" s="1856" t="s">
        <v>812</v>
      </c>
    </row>
    <row customHeight="1" ht="11.25">
      <c r="A55" s="1856" t="s">
        <v>2263</v>
      </c>
      <c r="B55" s="1856" t="s">
        <v>16</v>
      </c>
      <c r="C55" s="1856" t="s">
        <v>2441</v>
      </c>
      <c r="D55" s="1856" t="s">
        <v>2442</v>
      </c>
      <c r="E55" s="1856" t="s">
        <v>2443</v>
      </c>
      <c r="F55" s="1856" t="s">
        <v>2444</v>
      </c>
      <c r="G55" s="1856" t="s">
        <v>2445</v>
      </c>
      <c r="H55" s="1856" t="s">
        <v>28</v>
      </c>
      <c r="I55" s="1856" t="s">
        <v>812</v>
      </c>
    </row>
    <row customHeight="1" ht="11.25">
      <c r="A56" s="1856" t="s">
        <v>2263</v>
      </c>
      <c r="B56" s="1856" t="s">
        <v>16</v>
      </c>
      <c r="C56" s="1856" t="s">
        <v>2446</v>
      </c>
      <c r="D56" s="1856" t="s">
        <v>2447</v>
      </c>
      <c r="E56" s="1856" t="s">
        <v>2443</v>
      </c>
      <c r="F56" s="1856" t="s">
        <v>2448</v>
      </c>
      <c r="G56" s="1856" t="s">
        <v>28</v>
      </c>
      <c r="H56" s="1856" t="s">
        <v>28</v>
      </c>
      <c r="I56" s="1856" t="s">
        <v>812</v>
      </c>
    </row>
    <row customHeight="1" ht="11.25">
      <c r="A57" s="1856" t="s">
        <v>2263</v>
      </c>
      <c r="B57" s="1856" t="s">
        <v>16</v>
      </c>
      <c r="C57" s="1856" t="s">
        <v>2449</v>
      </c>
      <c r="D57" s="1856" t="s">
        <v>2450</v>
      </c>
      <c r="E57" s="1856" t="s">
        <v>2443</v>
      </c>
      <c r="F57" s="1856" t="s">
        <v>2451</v>
      </c>
      <c r="G57" s="1856" t="s">
        <v>28</v>
      </c>
      <c r="H57" s="1856" t="s">
        <v>28</v>
      </c>
      <c r="I57" s="1856" t="s">
        <v>812</v>
      </c>
    </row>
    <row customHeight="1" ht="11.25">
      <c r="A58" s="1856" t="s">
        <v>2263</v>
      </c>
      <c r="B58" s="1856" t="s">
        <v>16</v>
      </c>
      <c r="C58" s="1856" t="s">
        <v>2452</v>
      </c>
      <c r="D58" s="1856" t="s">
        <v>2453</v>
      </c>
      <c r="E58" s="1856" t="s">
        <v>2443</v>
      </c>
      <c r="F58" s="1856" t="s">
        <v>2454</v>
      </c>
      <c r="G58" s="1856" t="s">
        <v>28</v>
      </c>
      <c r="H58" s="1856" t="s">
        <v>28</v>
      </c>
      <c r="I58" s="1856" t="s">
        <v>812</v>
      </c>
    </row>
    <row customHeight="1" ht="11.25">
      <c r="A59" s="1856" t="s">
        <v>2263</v>
      </c>
      <c r="B59" s="1856" t="s">
        <v>16</v>
      </c>
      <c r="C59" s="1856" t="s">
        <v>2455</v>
      </c>
      <c r="D59" s="1856" t="s">
        <v>2456</v>
      </c>
      <c r="E59" s="1856" t="s">
        <v>2443</v>
      </c>
      <c r="F59" s="1856" t="s">
        <v>2457</v>
      </c>
      <c r="G59" s="1856" t="s">
        <v>28</v>
      </c>
      <c r="H59" s="1856" t="s">
        <v>28</v>
      </c>
      <c r="I59" s="1856" t="s">
        <v>812</v>
      </c>
    </row>
    <row customHeight="1" ht="11.25">
      <c r="A60" s="1856" t="s">
        <v>2263</v>
      </c>
      <c r="B60" s="1856" t="s">
        <v>16</v>
      </c>
      <c r="C60" s="1856" t="s">
        <v>2458</v>
      </c>
      <c r="D60" s="1856" t="s">
        <v>2459</v>
      </c>
      <c r="E60" s="1856" t="s">
        <v>2443</v>
      </c>
      <c r="F60" s="1856" t="s">
        <v>2460</v>
      </c>
      <c r="G60" s="1856" t="s">
        <v>28</v>
      </c>
      <c r="H60" s="1856" t="s">
        <v>28</v>
      </c>
      <c r="I60" s="1856" t="s">
        <v>812</v>
      </c>
    </row>
    <row customHeight="1" ht="11.25">
      <c r="A61" s="1856" t="s">
        <v>2263</v>
      </c>
      <c r="B61" s="1856" t="s">
        <v>16</v>
      </c>
      <c r="C61" s="1856" t="s">
        <v>2461</v>
      </c>
      <c r="D61" s="1856" t="s">
        <v>2462</v>
      </c>
      <c r="E61" s="1856" t="s">
        <v>2443</v>
      </c>
      <c r="F61" s="1856" t="s">
        <v>2463</v>
      </c>
      <c r="G61" s="1856" t="s">
        <v>28</v>
      </c>
      <c r="H61" s="1856" t="s">
        <v>28</v>
      </c>
      <c r="I61" s="1856" t="s">
        <v>812</v>
      </c>
    </row>
    <row customHeight="1" ht="11.25">
      <c r="A62" s="1856" t="s">
        <v>2263</v>
      </c>
      <c r="B62" s="1856" t="s">
        <v>16</v>
      </c>
      <c r="C62" s="1856" t="s">
        <v>2464</v>
      </c>
      <c r="D62" s="1856" t="s">
        <v>2465</v>
      </c>
      <c r="E62" s="1856" t="s">
        <v>2466</v>
      </c>
      <c r="F62" s="1856" t="s">
        <v>2347</v>
      </c>
      <c r="G62" s="1856" t="s">
        <v>28</v>
      </c>
      <c r="H62" s="1856" t="s">
        <v>28</v>
      </c>
      <c r="I62" s="1856" t="s">
        <v>812</v>
      </c>
    </row>
    <row customHeight="1" ht="11.25">
      <c r="A63" s="1856" t="s">
        <v>2263</v>
      </c>
      <c r="B63" s="1856" t="s">
        <v>16</v>
      </c>
      <c r="C63" s="1856" t="s">
        <v>2467</v>
      </c>
      <c r="D63" s="1856" t="s">
        <v>2468</v>
      </c>
      <c r="E63" s="1856" t="s">
        <v>2469</v>
      </c>
      <c r="F63" s="1856" t="s">
        <v>52</v>
      </c>
      <c r="G63" s="1856" t="s">
        <v>2470</v>
      </c>
      <c r="H63" s="1856" t="s">
        <v>28</v>
      </c>
      <c r="I63" s="1856" t="s">
        <v>812</v>
      </c>
    </row>
    <row customHeight="1" ht="11.25">
      <c r="A64" s="1856" t="s">
        <v>2263</v>
      </c>
      <c r="B64" s="1856" t="s">
        <v>16</v>
      </c>
      <c r="C64" s="1856" t="s">
        <v>2471</v>
      </c>
      <c r="D64" s="1856" t="s">
        <v>2472</v>
      </c>
      <c r="E64" s="1856" t="s">
        <v>2473</v>
      </c>
      <c r="F64" s="1856" t="s">
        <v>2281</v>
      </c>
      <c r="G64" s="1856" t="s">
        <v>2474</v>
      </c>
      <c r="H64" s="1856" t="s">
        <v>28</v>
      </c>
      <c r="I64" s="1856" t="s">
        <v>812</v>
      </c>
    </row>
    <row customHeight="1" ht="11.25">
      <c r="A65" s="1856" t="s">
        <v>2263</v>
      </c>
      <c r="B65" s="1856" t="s">
        <v>16</v>
      </c>
      <c r="C65" s="1856" t="s">
        <v>2475</v>
      </c>
      <c r="D65" s="1856" t="s">
        <v>2476</v>
      </c>
      <c r="E65" s="1856" t="s">
        <v>2477</v>
      </c>
      <c r="F65" s="1856" t="s">
        <v>2335</v>
      </c>
      <c r="G65" s="1856" t="s">
        <v>28</v>
      </c>
      <c r="H65" s="1856" t="s">
        <v>28</v>
      </c>
      <c r="I65" s="1856" t="s">
        <v>812</v>
      </c>
    </row>
    <row customHeight="1" ht="11.25">
      <c r="A66" s="1856" t="s">
        <v>2263</v>
      </c>
      <c r="B66" s="1856" t="s">
        <v>16</v>
      </c>
      <c r="C66" s="1856" t="s">
        <v>2478</v>
      </c>
      <c r="D66" s="1856" t="s">
        <v>2479</v>
      </c>
      <c r="E66" s="1856" t="s">
        <v>2480</v>
      </c>
      <c r="F66" s="1856" t="s">
        <v>2371</v>
      </c>
      <c r="G66" s="1856" t="s">
        <v>28</v>
      </c>
      <c r="H66" s="1856" t="s">
        <v>28</v>
      </c>
      <c r="I66" s="1856" t="s">
        <v>812</v>
      </c>
    </row>
    <row customHeight="1" ht="11.25">
      <c r="A67" s="1856" t="s">
        <v>2263</v>
      </c>
      <c r="B67" s="1856" t="s">
        <v>16</v>
      </c>
      <c r="C67" s="1856" t="s">
        <v>2481</v>
      </c>
      <c r="D67" s="1856" t="s">
        <v>2482</v>
      </c>
      <c r="E67" s="1856" t="s">
        <v>2483</v>
      </c>
      <c r="F67" s="1856" t="s">
        <v>52</v>
      </c>
      <c r="G67" s="1856" t="s">
        <v>28</v>
      </c>
      <c r="H67" s="1856" t="s">
        <v>28</v>
      </c>
      <c r="I67" s="1856" t="s">
        <v>812</v>
      </c>
    </row>
    <row customHeight="1" ht="11.25">
      <c r="A68" s="1856" t="s">
        <v>2263</v>
      </c>
      <c r="B68" s="1856" t="s">
        <v>16</v>
      </c>
      <c r="C68" s="1856" t="s">
        <v>2484</v>
      </c>
      <c r="D68" s="1856" t="s">
        <v>2485</v>
      </c>
      <c r="E68" s="1856" t="s">
        <v>2486</v>
      </c>
      <c r="F68" s="1856" t="s">
        <v>2281</v>
      </c>
      <c r="G68" s="1856" t="s">
        <v>28</v>
      </c>
      <c r="H68" s="1856" t="s">
        <v>28</v>
      </c>
      <c r="I68" s="1856" t="s">
        <v>812</v>
      </c>
    </row>
    <row customHeight="1" ht="11.25">
      <c r="A69" s="1856" t="s">
        <v>2263</v>
      </c>
      <c r="B69" s="1856" t="s">
        <v>16</v>
      </c>
      <c r="C69" s="1856" t="s">
        <v>2487</v>
      </c>
      <c r="D69" s="1856" t="s">
        <v>2488</v>
      </c>
      <c r="E69" s="1856" t="s">
        <v>2489</v>
      </c>
      <c r="F69" s="1856" t="s">
        <v>52</v>
      </c>
      <c r="G69" s="1856" t="s">
        <v>28</v>
      </c>
      <c r="H69" s="1856" t="s">
        <v>28</v>
      </c>
      <c r="I69" s="1856" t="s">
        <v>812</v>
      </c>
    </row>
    <row customHeight="1" ht="11.25">
      <c r="A70" s="1856" t="s">
        <v>2263</v>
      </c>
      <c r="B70" s="1856" t="s">
        <v>16</v>
      </c>
      <c r="C70" s="1856" t="s">
        <v>2490</v>
      </c>
      <c r="D70" s="1856" t="s">
        <v>2491</v>
      </c>
      <c r="E70" s="1856" t="s">
        <v>2492</v>
      </c>
      <c r="F70" s="1856" t="s">
        <v>2347</v>
      </c>
      <c r="G70" s="1856" t="s">
        <v>2493</v>
      </c>
      <c r="H70" s="1856" t="s">
        <v>28</v>
      </c>
      <c r="I70" s="1856" t="s">
        <v>812</v>
      </c>
    </row>
    <row customHeight="1" ht="11.25">
      <c r="A71" s="1856" t="s">
        <v>2263</v>
      </c>
      <c r="B71" s="1856" t="s">
        <v>16</v>
      </c>
      <c r="C71" s="1856" t="s">
        <v>2494</v>
      </c>
      <c r="D71" s="1856" t="s">
        <v>2495</v>
      </c>
      <c r="E71" s="1856" t="s">
        <v>2496</v>
      </c>
      <c r="F71" s="1856" t="s">
        <v>2497</v>
      </c>
      <c r="G71" s="1856" t="s">
        <v>2304</v>
      </c>
      <c r="H71" s="1856" t="s">
        <v>28</v>
      </c>
      <c r="I71" s="1856" t="s">
        <v>812</v>
      </c>
    </row>
    <row customHeight="1" ht="11.25">
      <c r="A72" s="1856" t="s">
        <v>2263</v>
      </c>
      <c r="B72" s="1856" t="s">
        <v>16</v>
      </c>
      <c r="C72" s="1856" t="s">
        <v>2498</v>
      </c>
      <c r="D72" s="1856" t="s">
        <v>2499</v>
      </c>
      <c r="E72" s="1856" t="s">
        <v>2500</v>
      </c>
      <c r="F72" s="1856" t="s">
        <v>2281</v>
      </c>
      <c r="G72" s="1856" t="s">
        <v>2501</v>
      </c>
      <c r="H72" s="1856" t="s">
        <v>28</v>
      </c>
      <c r="I72" s="1856" t="s">
        <v>812</v>
      </c>
    </row>
    <row customHeight="1" ht="11.25">
      <c r="A73" s="1856" t="s">
        <v>2263</v>
      </c>
      <c r="B73" s="1856" t="s">
        <v>16</v>
      </c>
      <c r="C73" s="1856" t="s">
        <v>2502</v>
      </c>
      <c r="D73" s="1856" t="s">
        <v>2503</v>
      </c>
      <c r="E73" s="1856" t="s">
        <v>2504</v>
      </c>
      <c r="F73" s="1856" t="s">
        <v>52</v>
      </c>
      <c r="G73" s="1856" t="s">
        <v>2505</v>
      </c>
      <c r="H73" s="1856" t="s">
        <v>28</v>
      </c>
      <c r="I73" s="1856" t="s">
        <v>812</v>
      </c>
    </row>
    <row customHeight="1" ht="11.25">
      <c r="A74" s="1856" t="s">
        <v>2263</v>
      </c>
      <c r="B74" s="1856" t="s">
        <v>16</v>
      </c>
      <c r="C74" s="1856" t="s">
        <v>2506</v>
      </c>
      <c r="D74" s="1856" t="s">
        <v>2507</v>
      </c>
      <c r="E74" s="1856" t="s">
        <v>2508</v>
      </c>
      <c r="F74" s="1856" t="s">
        <v>52</v>
      </c>
      <c r="G74" s="1856" t="s">
        <v>28</v>
      </c>
      <c r="H74" s="1856" t="s">
        <v>28</v>
      </c>
      <c r="I74" s="1856" t="s">
        <v>812</v>
      </c>
    </row>
    <row customHeight="1" ht="11.25">
      <c r="A75" s="1856" t="s">
        <v>2263</v>
      </c>
      <c r="B75" s="1856" t="s">
        <v>16</v>
      </c>
      <c r="C75" s="1856" t="s">
        <v>2509</v>
      </c>
      <c r="D75" s="1856" t="s">
        <v>2510</v>
      </c>
      <c r="E75" s="1856" t="s">
        <v>2511</v>
      </c>
      <c r="F75" s="1856" t="s">
        <v>2281</v>
      </c>
      <c r="G75" s="1856" t="s">
        <v>28</v>
      </c>
      <c r="H75" s="1856" t="s">
        <v>28</v>
      </c>
      <c r="I75" s="1856" t="s">
        <v>812</v>
      </c>
    </row>
    <row customHeight="1" ht="11.25">
      <c r="A76" s="1856" t="s">
        <v>2263</v>
      </c>
      <c r="B76" s="1856" t="s">
        <v>16</v>
      </c>
      <c r="C76" s="1856" t="s">
        <v>2512</v>
      </c>
      <c r="D76" s="1856" t="s">
        <v>2513</v>
      </c>
      <c r="E76" s="1856" t="s">
        <v>2514</v>
      </c>
      <c r="F76" s="1856" t="s">
        <v>2281</v>
      </c>
      <c r="G76" s="1856" t="s">
        <v>28</v>
      </c>
      <c r="H76" s="1856" t="s">
        <v>28</v>
      </c>
      <c r="I76" s="1856" t="s">
        <v>812</v>
      </c>
    </row>
    <row customHeight="1" ht="11.25">
      <c r="A77" s="1856" t="s">
        <v>2263</v>
      </c>
      <c r="B77" s="1856" t="s">
        <v>16</v>
      </c>
      <c r="C77" s="1856" t="s">
        <v>2515</v>
      </c>
      <c r="D77" s="1856" t="s">
        <v>2516</v>
      </c>
      <c r="E77" s="1856" t="s">
        <v>2517</v>
      </c>
      <c r="F77" s="1856" t="s">
        <v>2317</v>
      </c>
      <c r="G77" s="1856" t="s">
        <v>2518</v>
      </c>
      <c r="H77" s="1856" t="s">
        <v>28</v>
      </c>
      <c r="I77" s="1856" t="s">
        <v>812</v>
      </c>
    </row>
    <row customHeight="1" ht="11.25">
      <c r="A78" s="1856" t="s">
        <v>2263</v>
      </c>
      <c r="B78" s="1856" t="s">
        <v>16</v>
      </c>
      <c r="C78" s="1856" t="s">
        <v>2519</v>
      </c>
      <c r="D78" s="1856" t="s">
        <v>2520</v>
      </c>
      <c r="E78" s="1856" t="s">
        <v>2521</v>
      </c>
      <c r="F78" s="1856" t="s">
        <v>52</v>
      </c>
      <c r="G78" s="1856" t="s">
        <v>2522</v>
      </c>
      <c r="H78" s="1856" t="s">
        <v>28</v>
      </c>
      <c r="I78" s="1856" t="s">
        <v>812</v>
      </c>
    </row>
    <row customHeight="1" ht="11.25">
      <c r="A79" s="1856" t="s">
        <v>2263</v>
      </c>
      <c r="B79" s="1856" t="s">
        <v>16</v>
      </c>
      <c r="C79" s="1856" t="s">
        <v>2523</v>
      </c>
      <c r="D79" s="1856" t="s">
        <v>2524</v>
      </c>
      <c r="E79" s="1856" t="s">
        <v>2525</v>
      </c>
      <c r="F79" s="1856" t="s">
        <v>52</v>
      </c>
      <c r="G79" s="1856" t="s">
        <v>28</v>
      </c>
      <c r="H79" s="1856" t="s">
        <v>28</v>
      </c>
      <c r="I79" s="1856" t="s">
        <v>812</v>
      </c>
    </row>
    <row customHeight="1" ht="11.25">
      <c r="A80" s="1856" t="s">
        <v>2263</v>
      </c>
      <c r="B80" s="1856" t="s">
        <v>16</v>
      </c>
      <c r="C80" s="1856" t="s">
        <v>2526</v>
      </c>
      <c r="D80" s="1856" t="s">
        <v>2527</v>
      </c>
      <c r="E80" s="1856" t="s">
        <v>2528</v>
      </c>
      <c r="F80" s="1856" t="s">
        <v>2347</v>
      </c>
      <c r="G80" s="1856" t="s">
        <v>28</v>
      </c>
      <c r="H80" s="1856" t="s">
        <v>28</v>
      </c>
      <c r="I80" s="1856" t="s">
        <v>812</v>
      </c>
    </row>
    <row customHeight="1" ht="11.25">
      <c r="A81" s="1856" t="s">
        <v>2263</v>
      </c>
      <c r="B81" s="1856" t="s">
        <v>16</v>
      </c>
      <c r="C81" s="1856" t="s">
        <v>2529</v>
      </c>
      <c r="D81" s="1856" t="s">
        <v>2527</v>
      </c>
      <c r="E81" s="1856" t="s">
        <v>2530</v>
      </c>
      <c r="F81" s="1856" t="s">
        <v>52</v>
      </c>
      <c r="G81" s="1856" t="s">
        <v>28</v>
      </c>
      <c r="H81" s="1856" t="s">
        <v>28</v>
      </c>
      <c r="I81" s="1856" t="s">
        <v>812</v>
      </c>
    </row>
    <row customHeight="1" ht="11.25">
      <c r="A82" s="1856" t="s">
        <v>2263</v>
      </c>
      <c r="B82" s="1856" t="s">
        <v>16</v>
      </c>
      <c r="C82" s="1856" t="s">
        <v>2531</v>
      </c>
      <c r="D82" s="1856" t="s">
        <v>2532</v>
      </c>
      <c r="E82" s="1856" t="s">
        <v>2533</v>
      </c>
      <c r="F82" s="1856" t="s">
        <v>52</v>
      </c>
      <c r="G82" s="1856" t="s">
        <v>28</v>
      </c>
      <c r="H82" s="1856" t="s">
        <v>28</v>
      </c>
      <c r="I82" s="1856" t="s">
        <v>812</v>
      </c>
    </row>
    <row customHeight="1" ht="11.25">
      <c r="A83" s="1856" t="s">
        <v>2263</v>
      </c>
      <c r="B83" s="1856" t="s">
        <v>16</v>
      </c>
      <c r="C83" s="1856" t="s">
        <v>2534</v>
      </c>
      <c r="D83" s="1856" t="s">
        <v>2535</v>
      </c>
      <c r="E83" s="1856" t="s">
        <v>2536</v>
      </c>
      <c r="F83" s="1856" t="s">
        <v>2281</v>
      </c>
      <c r="G83" s="1856" t="s">
        <v>28</v>
      </c>
      <c r="H83" s="1856" t="s">
        <v>28</v>
      </c>
      <c r="I83" s="1856" t="s">
        <v>812</v>
      </c>
    </row>
    <row customHeight="1" ht="11.25">
      <c r="A84" s="1856" t="s">
        <v>2263</v>
      </c>
      <c r="B84" s="1856" t="s">
        <v>16</v>
      </c>
      <c r="C84" s="1856" t="s">
        <v>2537</v>
      </c>
      <c r="D84" s="1856" t="s">
        <v>2538</v>
      </c>
      <c r="E84" s="1856" t="s">
        <v>2539</v>
      </c>
      <c r="F84" s="1856" t="s">
        <v>2347</v>
      </c>
      <c r="G84" s="1856" t="s">
        <v>28</v>
      </c>
      <c r="H84" s="1856" t="s">
        <v>28</v>
      </c>
      <c r="I84" s="1856" t="s">
        <v>812</v>
      </c>
    </row>
    <row customHeight="1" ht="11.25">
      <c r="A85" s="1856" t="s">
        <v>2263</v>
      </c>
      <c r="B85" s="1856" t="s">
        <v>16</v>
      </c>
      <c r="C85" s="1856" t="s">
        <v>2540</v>
      </c>
      <c r="D85" s="1856" t="s">
        <v>2541</v>
      </c>
      <c r="E85" s="1856" t="s">
        <v>2542</v>
      </c>
      <c r="F85" s="1856" t="s">
        <v>2331</v>
      </c>
      <c r="G85" s="1856" t="s">
        <v>28</v>
      </c>
      <c r="H85" s="1856" t="s">
        <v>28</v>
      </c>
      <c r="I85" s="1856" t="s">
        <v>812</v>
      </c>
    </row>
    <row customHeight="1" ht="11.25">
      <c r="A86" s="1856" t="s">
        <v>2263</v>
      </c>
      <c r="B86" s="1856" t="s">
        <v>16</v>
      </c>
      <c r="C86" s="1856" t="s">
        <v>2543</v>
      </c>
      <c r="D86" s="1856" t="s">
        <v>2544</v>
      </c>
      <c r="E86" s="1856" t="s">
        <v>2545</v>
      </c>
      <c r="F86" s="1856" t="s">
        <v>52</v>
      </c>
      <c r="G86" s="1856" t="s">
        <v>2546</v>
      </c>
      <c r="H86" s="1856" t="s">
        <v>28</v>
      </c>
      <c r="I86" s="1856" t="s">
        <v>812</v>
      </c>
    </row>
    <row customHeight="1" ht="11.25">
      <c r="A87" s="1856" t="s">
        <v>2263</v>
      </c>
      <c r="B87" s="1856" t="s">
        <v>16</v>
      </c>
      <c r="C87" s="1856" t="s">
        <v>2547</v>
      </c>
      <c r="D87" s="1856" t="s">
        <v>2548</v>
      </c>
      <c r="E87" s="1856" t="s">
        <v>2549</v>
      </c>
      <c r="F87" s="1856" t="s">
        <v>52</v>
      </c>
      <c r="G87" s="1856" t="s">
        <v>28</v>
      </c>
      <c r="H87" s="1856" t="s">
        <v>28</v>
      </c>
      <c r="I87" s="1856" t="s">
        <v>812</v>
      </c>
    </row>
    <row customHeight="1" ht="11.25">
      <c r="A88" s="1856" t="s">
        <v>2263</v>
      </c>
      <c r="B88" s="1856" t="s">
        <v>16</v>
      </c>
      <c r="C88" s="1856" t="s">
        <v>2550</v>
      </c>
      <c r="D88" s="1856" t="s">
        <v>2551</v>
      </c>
      <c r="E88" s="1856" t="s">
        <v>2552</v>
      </c>
      <c r="F88" s="1856" t="s">
        <v>52</v>
      </c>
      <c r="G88" s="1856" t="s">
        <v>28</v>
      </c>
      <c r="H88" s="1856" t="s">
        <v>28</v>
      </c>
      <c r="I88" s="1856" t="s">
        <v>812</v>
      </c>
    </row>
    <row customHeight="1" ht="11.25">
      <c r="A89" s="1856" t="s">
        <v>2263</v>
      </c>
      <c r="B89" s="1856" t="s">
        <v>16</v>
      </c>
      <c r="C89" s="1856" t="s">
        <v>2553</v>
      </c>
      <c r="D89" s="1856" t="s">
        <v>2554</v>
      </c>
      <c r="E89" s="1856" t="s">
        <v>2555</v>
      </c>
      <c r="F89" s="1856" t="s">
        <v>52</v>
      </c>
      <c r="G89" s="1856" t="s">
        <v>28</v>
      </c>
      <c r="H89" s="1856" t="s">
        <v>28</v>
      </c>
      <c r="I89" s="1856" t="s">
        <v>812</v>
      </c>
    </row>
    <row customHeight="1" ht="11.25">
      <c r="A90" s="1856" t="s">
        <v>2263</v>
      </c>
      <c r="B90" s="1856" t="s">
        <v>16</v>
      </c>
      <c r="C90" s="1856" t="s">
        <v>2556</v>
      </c>
      <c r="D90" s="1856" t="s">
        <v>2557</v>
      </c>
      <c r="E90" s="1856" t="s">
        <v>2558</v>
      </c>
      <c r="F90" s="1856" t="s">
        <v>52</v>
      </c>
      <c r="G90" s="1856" t="s">
        <v>28</v>
      </c>
      <c r="H90" s="1856" t="s">
        <v>28</v>
      </c>
      <c r="I90" s="1856" t="s">
        <v>812</v>
      </c>
    </row>
    <row customHeight="1" ht="11.25">
      <c r="A91" s="1856" t="s">
        <v>2263</v>
      </c>
      <c r="B91" s="1856" t="s">
        <v>16</v>
      </c>
      <c r="C91" s="1856" t="s">
        <v>2559</v>
      </c>
      <c r="D91" s="1856" t="s">
        <v>2560</v>
      </c>
      <c r="E91" s="1856" t="s">
        <v>2561</v>
      </c>
      <c r="F91" s="1856" t="s">
        <v>52</v>
      </c>
      <c r="G91" s="1856" t="s">
        <v>2562</v>
      </c>
      <c r="H91" s="1856" t="s">
        <v>28</v>
      </c>
      <c r="I91" s="1856" t="s">
        <v>812</v>
      </c>
    </row>
    <row customHeight="1" ht="11.25">
      <c r="A92" s="1856" t="s">
        <v>2263</v>
      </c>
      <c r="B92" s="1856" t="s">
        <v>16</v>
      </c>
      <c r="C92" s="1856" t="s">
        <v>2563</v>
      </c>
      <c r="D92" s="1856" t="s">
        <v>2564</v>
      </c>
      <c r="E92" s="1856" t="s">
        <v>2565</v>
      </c>
      <c r="F92" s="1856" t="s">
        <v>52</v>
      </c>
      <c r="G92" s="1856" t="s">
        <v>2566</v>
      </c>
      <c r="H92" s="1856" t="s">
        <v>28</v>
      </c>
      <c r="I92" s="1856" t="s">
        <v>812</v>
      </c>
    </row>
    <row customHeight="1" ht="11.25">
      <c r="A93" s="1856" t="s">
        <v>2263</v>
      </c>
      <c r="B93" s="1856" t="s">
        <v>16</v>
      </c>
      <c r="C93" s="1856" t="s">
        <v>2567</v>
      </c>
      <c r="D93" s="1856" t="s">
        <v>2568</v>
      </c>
      <c r="E93" s="1856" t="s">
        <v>2569</v>
      </c>
      <c r="F93" s="1856" t="s">
        <v>52</v>
      </c>
      <c r="G93" s="1856" t="s">
        <v>28</v>
      </c>
      <c r="H93" s="1856" t="s">
        <v>28</v>
      </c>
      <c r="I93" s="1856" t="s">
        <v>812</v>
      </c>
    </row>
    <row customHeight="1" ht="11.25">
      <c r="A94" s="1856" t="s">
        <v>2263</v>
      </c>
      <c r="B94" s="1856" t="s">
        <v>16</v>
      </c>
      <c r="C94" s="1856" t="s">
        <v>2570</v>
      </c>
      <c r="D94" s="1856" t="s">
        <v>2571</v>
      </c>
      <c r="E94" s="1856" t="s">
        <v>2572</v>
      </c>
      <c r="F94" s="1856" t="s">
        <v>2281</v>
      </c>
      <c r="G94" s="1856" t="s">
        <v>2573</v>
      </c>
      <c r="H94" s="1856" t="s">
        <v>28</v>
      </c>
      <c r="I94" s="1856" t="s">
        <v>812</v>
      </c>
    </row>
    <row customHeight="1" ht="11.25">
      <c r="A95" s="1856" t="s">
        <v>2263</v>
      </c>
      <c r="B95" s="1856" t="s">
        <v>16</v>
      </c>
      <c r="C95" s="1856" t="s">
        <v>2574</v>
      </c>
      <c r="D95" s="1856" t="s">
        <v>2575</v>
      </c>
      <c r="E95" s="1856" t="s">
        <v>2576</v>
      </c>
      <c r="F95" s="1856" t="s">
        <v>2335</v>
      </c>
      <c r="G95" s="1856" t="s">
        <v>28</v>
      </c>
      <c r="H95" s="1856" t="s">
        <v>28</v>
      </c>
      <c r="I95" s="1856" t="s">
        <v>812</v>
      </c>
    </row>
    <row customHeight="1" ht="11.25">
      <c r="A96" s="1856" t="s">
        <v>2263</v>
      </c>
      <c r="B96" s="1856" t="s">
        <v>16</v>
      </c>
      <c r="C96" s="1856" t="s">
        <v>2577</v>
      </c>
      <c r="D96" s="1856" t="s">
        <v>2578</v>
      </c>
      <c r="E96" s="1856" t="s">
        <v>2579</v>
      </c>
      <c r="F96" s="1856" t="s">
        <v>52</v>
      </c>
      <c r="G96" s="1856" t="s">
        <v>2580</v>
      </c>
      <c r="H96" s="1856" t="s">
        <v>28</v>
      </c>
      <c r="I96" s="1856" t="s">
        <v>812</v>
      </c>
    </row>
    <row customHeight="1" ht="11.25">
      <c r="A97" s="1856" t="s">
        <v>2263</v>
      </c>
      <c r="B97" s="1856" t="s">
        <v>16</v>
      </c>
      <c r="C97" s="1856" t="s">
        <v>2581</v>
      </c>
      <c r="D97" s="1856" t="s">
        <v>2582</v>
      </c>
      <c r="E97" s="1856" t="s">
        <v>2583</v>
      </c>
      <c r="F97" s="1856" t="s">
        <v>2371</v>
      </c>
      <c r="G97" s="1856" t="s">
        <v>28</v>
      </c>
      <c r="H97" s="1856" t="s">
        <v>28</v>
      </c>
      <c r="I97" s="1856" t="s">
        <v>812</v>
      </c>
    </row>
    <row customHeight="1" ht="11.25">
      <c r="A98" s="1856" t="s">
        <v>2263</v>
      </c>
      <c r="B98" s="1856" t="s">
        <v>16</v>
      </c>
      <c r="C98" s="1856" t="s">
        <v>2584</v>
      </c>
      <c r="D98" s="1856" t="s">
        <v>2585</v>
      </c>
      <c r="E98" s="1856" t="s">
        <v>2586</v>
      </c>
      <c r="F98" s="1856" t="s">
        <v>2331</v>
      </c>
      <c r="G98" s="1856" t="s">
        <v>28</v>
      </c>
      <c r="H98" s="1856" t="s">
        <v>28</v>
      </c>
      <c r="I98" s="1856" t="s">
        <v>812</v>
      </c>
    </row>
    <row customHeight="1" ht="11.25">
      <c r="A99" s="1856" t="s">
        <v>2263</v>
      </c>
      <c r="B99" s="1856" t="s">
        <v>16</v>
      </c>
      <c r="C99" s="1856" t="s">
        <v>2587</v>
      </c>
      <c r="D99" s="1856" t="s">
        <v>2588</v>
      </c>
      <c r="E99" s="1856" t="s">
        <v>2589</v>
      </c>
      <c r="F99" s="1856" t="s">
        <v>52</v>
      </c>
      <c r="G99" s="1856" t="s">
        <v>28</v>
      </c>
      <c r="H99" s="1856" t="s">
        <v>28</v>
      </c>
      <c r="I99" s="1856" t="s">
        <v>812</v>
      </c>
    </row>
    <row customHeight="1" ht="11.25">
      <c r="A100" s="1856" t="s">
        <v>2263</v>
      </c>
      <c r="B100" s="1856" t="s">
        <v>16</v>
      </c>
      <c r="C100" s="1856" t="s">
        <v>2590</v>
      </c>
      <c r="D100" s="1856" t="s">
        <v>2591</v>
      </c>
      <c r="E100" s="1856" t="s">
        <v>2592</v>
      </c>
      <c r="F100" s="1856" t="s">
        <v>52</v>
      </c>
      <c r="G100" s="1856" t="s">
        <v>28</v>
      </c>
      <c r="H100" s="1856" t="s">
        <v>28</v>
      </c>
      <c r="I100" s="1856" t="s">
        <v>812</v>
      </c>
    </row>
    <row customHeight="1" ht="11.25">
      <c r="A101" s="1856" t="s">
        <v>2263</v>
      </c>
      <c r="B101" s="1856" t="s">
        <v>16</v>
      </c>
      <c r="C101" s="1856" t="s">
        <v>2593</v>
      </c>
      <c r="D101" s="1856" t="s">
        <v>2594</v>
      </c>
      <c r="E101" s="1856" t="s">
        <v>2595</v>
      </c>
      <c r="F101" s="1856" t="s">
        <v>52</v>
      </c>
      <c r="G101" s="1856" t="s">
        <v>28</v>
      </c>
      <c r="H101" s="1856" t="s">
        <v>28</v>
      </c>
      <c r="I101" s="1856" t="s">
        <v>812</v>
      </c>
    </row>
    <row customHeight="1" ht="11.25">
      <c r="A102" s="1856" t="s">
        <v>2263</v>
      </c>
      <c r="B102" s="1856" t="s">
        <v>16</v>
      </c>
      <c r="C102" s="1856" t="s">
        <v>2596</v>
      </c>
      <c r="D102" s="1856" t="s">
        <v>2597</v>
      </c>
      <c r="E102" s="1856" t="s">
        <v>2598</v>
      </c>
      <c r="F102" s="1856" t="s">
        <v>52</v>
      </c>
      <c r="G102" s="1856" t="s">
        <v>28</v>
      </c>
      <c r="H102" s="1856" t="s">
        <v>28</v>
      </c>
      <c r="I102" s="1856" t="s">
        <v>812</v>
      </c>
    </row>
    <row customHeight="1" ht="11.25">
      <c r="A103" s="1856" t="s">
        <v>2263</v>
      </c>
      <c r="B103" s="1856" t="s">
        <v>16</v>
      </c>
      <c r="C103" s="1856" t="s">
        <v>2599</v>
      </c>
      <c r="D103" s="1856" t="s">
        <v>2600</v>
      </c>
      <c r="E103" s="1856" t="s">
        <v>2601</v>
      </c>
      <c r="F103" s="1856" t="s">
        <v>52</v>
      </c>
      <c r="G103" s="1856" t="s">
        <v>28</v>
      </c>
      <c r="H103" s="1856" t="s">
        <v>28</v>
      </c>
      <c r="I103" s="1856" t="s">
        <v>812</v>
      </c>
    </row>
    <row customHeight="1" ht="11.25">
      <c r="A104" s="1856" t="s">
        <v>2263</v>
      </c>
      <c r="B104" s="1856" t="s">
        <v>16</v>
      </c>
      <c r="C104" s="1856" t="s">
        <v>2602</v>
      </c>
      <c r="D104" s="1856" t="s">
        <v>2603</v>
      </c>
      <c r="E104" s="1856" t="s">
        <v>2604</v>
      </c>
      <c r="F104" s="1856" t="s">
        <v>52</v>
      </c>
      <c r="G104" s="1856" t="s">
        <v>28</v>
      </c>
      <c r="H104" s="1856" t="s">
        <v>28</v>
      </c>
      <c r="I104" s="1856" t="s">
        <v>812</v>
      </c>
    </row>
    <row customHeight="1" ht="11.25">
      <c r="A105" s="1856" t="s">
        <v>2263</v>
      </c>
      <c r="B105" s="1856" t="s">
        <v>16</v>
      </c>
      <c r="C105" s="1856" t="s">
        <v>2605</v>
      </c>
      <c r="D105" s="1856" t="s">
        <v>2606</v>
      </c>
      <c r="E105" s="1856" t="s">
        <v>2607</v>
      </c>
      <c r="F105" s="1856" t="s">
        <v>52</v>
      </c>
      <c r="G105" s="1856" t="s">
        <v>28</v>
      </c>
      <c r="H105" s="1856" t="s">
        <v>28</v>
      </c>
      <c r="I105" s="1856" t="s">
        <v>812</v>
      </c>
    </row>
    <row customHeight="1" ht="11.25">
      <c r="A106" s="1856" t="s">
        <v>2263</v>
      </c>
      <c r="B106" s="1856" t="s">
        <v>16</v>
      </c>
      <c r="C106" s="1856" t="s">
        <v>2608</v>
      </c>
      <c r="D106" s="1856" t="s">
        <v>2609</v>
      </c>
      <c r="E106" s="1856" t="s">
        <v>2610</v>
      </c>
      <c r="F106" s="1856" t="s">
        <v>52</v>
      </c>
      <c r="G106" s="1856" t="s">
        <v>2611</v>
      </c>
      <c r="H106" s="1856" t="s">
        <v>28</v>
      </c>
      <c r="I106" s="1856" t="s">
        <v>812</v>
      </c>
    </row>
    <row customHeight="1" ht="11.25">
      <c r="A107" s="1856" t="s">
        <v>2263</v>
      </c>
      <c r="B107" s="1856" t="s">
        <v>16</v>
      </c>
      <c r="C107" s="1856" t="s">
        <v>2612</v>
      </c>
      <c r="D107" s="1856" t="s">
        <v>2613</v>
      </c>
      <c r="E107" s="1856" t="s">
        <v>2614</v>
      </c>
      <c r="F107" s="1856" t="s">
        <v>2281</v>
      </c>
      <c r="G107" s="1856" t="s">
        <v>28</v>
      </c>
      <c r="H107" s="1856" t="s">
        <v>28</v>
      </c>
      <c r="I107" s="1856" t="s">
        <v>812</v>
      </c>
    </row>
    <row customHeight="1" ht="11.25">
      <c r="A108" s="1856" t="s">
        <v>2263</v>
      </c>
      <c r="B108" s="1856" t="s">
        <v>16</v>
      </c>
      <c r="C108" s="1856" t="s">
        <v>2615</v>
      </c>
      <c r="D108" s="1856" t="s">
        <v>2616</v>
      </c>
      <c r="E108" s="1856" t="s">
        <v>2617</v>
      </c>
      <c r="F108" s="1856" t="s">
        <v>2618</v>
      </c>
      <c r="G108" s="1856" t="s">
        <v>2619</v>
      </c>
      <c r="H108" s="1856" t="s">
        <v>28</v>
      </c>
      <c r="I108" s="1856" t="s">
        <v>812</v>
      </c>
    </row>
    <row customHeight="1" ht="11.25">
      <c r="A109" s="1856" t="s">
        <v>2263</v>
      </c>
      <c r="B109" s="1856" t="s">
        <v>16</v>
      </c>
      <c r="C109" s="1856" t="s">
        <v>2620</v>
      </c>
      <c r="D109" s="1856" t="s">
        <v>2621</v>
      </c>
      <c r="E109" s="1856" t="s">
        <v>2622</v>
      </c>
      <c r="F109" s="1856" t="s">
        <v>2331</v>
      </c>
      <c r="G109" s="1856" t="s">
        <v>28</v>
      </c>
      <c r="H109" s="1856" t="s">
        <v>28</v>
      </c>
      <c r="I109" s="1856" t="s">
        <v>812</v>
      </c>
    </row>
    <row customHeight="1" ht="11.25">
      <c r="A110" s="1856" t="s">
        <v>2263</v>
      </c>
      <c r="B110" s="1856" t="s">
        <v>16</v>
      </c>
      <c r="C110" s="1856" t="s">
        <v>2623</v>
      </c>
      <c r="D110" s="1856" t="s">
        <v>2624</v>
      </c>
      <c r="E110" s="1856" t="s">
        <v>2625</v>
      </c>
      <c r="F110" s="1856" t="s">
        <v>52</v>
      </c>
      <c r="G110" s="1856" t="s">
        <v>28</v>
      </c>
      <c r="H110" s="1856" t="s">
        <v>28</v>
      </c>
      <c r="I110" s="1856" t="s">
        <v>812</v>
      </c>
    </row>
    <row customHeight="1" ht="11.25">
      <c r="A111" s="1856" t="s">
        <v>2263</v>
      </c>
      <c r="B111" s="1856" t="s">
        <v>16</v>
      </c>
      <c r="C111" s="1856" t="s">
        <v>2626</v>
      </c>
      <c r="D111" s="1856" t="s">
        <v>2627</v>
      </c>
      <c r="E111" s="1856" t="s">
        <v>2628</v>
      </c>
      <c r="F111" s="1856" t="s">
        <v>2331</v>
      </c>
      <c r="G111" s="1856" t="s">
        <v>28</v>
      </c>
      <c r="H111" s="1856" t="s">
        <v>28</v>
      </c>
      <c r="I111" s="1856" t="s">
        <v>812</v>
      </c>
    </row>
    <row customHeight="1" ht="11.25">
      <c r="A112" s="1856" t="s">
        <v>2263</v>
      </c>
      <c r="B112" s="1856" t="s">
        <v>16</v>
      </c>
      <c r="C112" s="1856" t="s">
        <v>2629</v>
      </c>
      <c r="D112" s="1856" t="s">
        <v>2630</v>
      </c>
      <c r="E112" s="1856" t="s">
        <v>2631</v>
      </c>
      <c r="F112" s="1856" t="s">
        <v>2335</v>
      </c>
      <c r="G112" s="1856" t="s">
        <v>28</v>
      </c>
      <c r="H112" s="1856" t="s">
        <v>28</v>
      </c>
      <c r="I112" s="1856" t="s">
        <v>812</v>
      </c>
    </row>
    <row customHeight="1" ht="11.25">
      <c r="A113" s="1856" t="s">
        <v>2263</v>
      </c>
      <c r="B113" s="1856" t="s">
        <v>16</v>
      </c>
      <c r="C113" s="1856" t="s">
        <v>2632</v>
      </c>
      <c r="D113" s="1856" t="s">
        <v>2633</v>
      </c>
      <c r="E113" s="1856" t="s">
        <v>2634</v>
      </c>
      <c r="F113" s="1856" t="s">
        <v>2276</v>
      </c>
      <c r="G113" s="1856" t="s">
        <v>2635</v>
      </c>
      <c r="H113" s="1856" t="s">
        <v>28</v>
      </c>
      <c r="I113" s="1856" t="s">
        <v>812</v>
      </c>
    </row>
    <row customHeight="1" ht="11.25">
      <c r="A114" s="1856" t="s">
        <v>2263</v>
      </c>
      <c r="B114" s="1856" t="s">
        <v>16</v>
      </c>
      <c r="C114" s="1856" t="s">
        <v>2636</v>
      </c>
      <c r="D114" s="1856" t="s">
        <v>2637</v>
      </c>
      <c r="E114" s="1856" t="s">
        <v>2638</v>
      </c>
      <c r="F114" s="1856" t="s">
        <v>2639</v>
      </c>
      <c r="G114" s="1856" t="s">
        <v>28</v>
      </c>
      <c r="H114" s="1856" t="s">
        <v>28</v>
      </c>
      <c r="I114" s="1856" t="s">
        <v>812</v>
      </c>
    </row>
    <row customHeight="1" ht="11.25">
      <c r="A115" s="1856" t="s">
        <v>2263</v>
      </c>
      <c r="B115" s="1856" t="s">
        <v>16</v>
      </c>
      <c r="C115" s="1856" t="s">
        <v>2640</v>
      </c>
      <c r="D115" s="1856" t="s">
        <v>2641</v>
      </c>
      <c r="E115" s="1856" t="s">
        <v>2642</v>
      </c>
      <c r="F115" s="1856" t="s">
        <v>2643</v>
      </c>
      <c r="G115" s="1856" t="s">
        <v>2644</v>
      </c>
      <c r="H115" s="1856" t="s">
        <v>28</v>
      </c>
      <c r="I115" s="1856" t="s">
        <v>812</v>
      </c>
    </row>
    <row customHeight="1" ht="11.25">
      <c r="A116" s="1856" t="s">
        <v>2263</v>
      </c>
      <c r="B116" s="1856" t="s">
        <v>16</v>
      </c>
      <c r="C116" s="1856" t="s">
        <v>2645</v>
      </c>
      <c r="D116" s="1856" t="s">
        <v>2646</v>
      </c>
      <c r="E116" s="1856" t="s">
        <v>2647</v>
      </c>
      <c r="F116" s="1856" t="s">
        <v>52</v>
      </c>
      <c r="G116" s="1856" t="s">
        <v>28</v>
      </c>
      <c r="H116" s="1856" t="s">
        <v>28</v>
      </c>
      <c r="I116" s="1856" t="s">
        <v>812</v>
      </c>
    </row>
    <row customHeight="1" ht="11.25">
      <c r="A117" s="1856" t="s">
        <v>2263</v>
      </c>
      <c r="B117" s="1856" t="s">
        <v>16</v>
      </c>
      <c r="C117" s="1856" t="s">
        <v>28</v>
      </c>
      <c r="D117" s="1856" t="s">
        <v>2648</v>
      </c>
      <c r="E117" s="1856" t="s">
        <v>2649</v>
      </c>
      <c r="F117" s="1856" t="s">
        <v>52</v>
      </c>
      <c r="G117" s="1856" t="s">
        <v>28</v>
      </c>
      <c r="H117" s="1856" t="s">
        <v>28</v>
      </c>
      <c r="I117" s="1856" t="s">
        <v>812</v>
      </c>
    </row>
    <row customHeight="1" ht="11.25">
      <c r="A118" s="1856" t="s">
        <v>2263</v>
      </c>
      <c r="B118" s="1856" t="s">
        <v>16</v>
      </c>
      <c r="C118" s="1856" t="s">
        <v>2650</v>
      </c>
      <c r="D118" s="1856" t="s">
        <v>2651</v>
      </c>
      <c r="E118" s="1856" t="s">
        <v>2652</v>
      </c>
      <c r="F118" s="1856" t="s">
        <v>2653</v>
      </c>
      <c r="G118" s="1856" t="s">
        <v>28</v>
      </c>
      <c r="H118" s="1856" t="s">
        <v>28</v>
      </c>
      <c r="I118" s="1856" t="s">
        <v>812</v>
      </c>
    </row>
    <row customHeight="1" ht="11.25">
      <c r="A119" s="1856" t="s">
        <v>2263</v>
      </c>
      <c r="B119" s="1856" t="s">
        <v>16</v>
      </c>
      <c r="C119" s="1856" t="s">
        <v>2654</v>
      </c>
      <c r="D119" s="1856" t="s">
        <v>2655</v>
      </c>
      <c r="E119" s="1856" t="s">
        <v>2656</v>
      </c>
      <c r="F119" s="1856" t="s">
        <v>2331</v>
      </c>
      <c r="G119" s="1856" t="s">
        <v>28</v>
      </c>
      <c r="H119" s="1856" t="s">
        <v>28</v>
      </c>
      <c r="I119" s="1856" t="s">
        <v>812</v>
      </c>
    </row>
    <row customHeight="1" ht="11.25">
      <c r="A120" s="1856" t="s">
        <v>2263</v>
      </c>
      <c r="B120" s="1856" t="s">
        <v>16</v>
      </c>
      <c r="C120" s="1856" t="s">
        <v>13</v>
      </c>
      <c r="D120" s="1856" t="s">
        <v>47</v>
      </c>
      <c r="E120" s="1856" t="s">
        <v>50</v>
      </c>
      <c r="F120" s="1856" t="s">
        <v>52</v>
      </c>
      <c r="G120" s="1856" t="s">
        <v>2657</v>
      </c>
      <c r="H120" s="1856" t="s">
        <v>28</v>
      </c>
      <c r="I120" s="1856" t="s">
        <v>812</v>
      </c>
    </row>
    <row customHeight="1" ht="11.25">
      <c r="A121" s="1856" t="s">
        <v>2263</v>
      </c>
      <c r="B121" s="1856" t="s">
        <v>16</v>
      </c>
      <c r="C121" s="1856" t="s">
        <v>2658</v>
      </c>
      <c r="D121" s="1856" t="s">
        <v>2659</v>
      </c>
      <c r="E121" s="1856" t="s">
        <v>2660</v>
      </c>
      <c r="F121" s="1856" t="s">
        <v>2661</v>
      </c>
      <c r="G121" s="1856" t="s">
        <v>28</v>
      </c>
      <c r="H121" s="1856" t="s">
        <v>28</v>
      </c>
      <c r="I121" s="1856" t="s">
        <v>812</v>
      </c>
    </row>
    <row customHeight="1" ht="11.25">
      <c r="A122" s="1856" t="s">
        <v>2263</v>
      </c>
      <c r="B122" s="1856" t="s">
        <v>16</v>
      </c>
      <c r="C122" s="1856" t="s">
        <v>2662</v>
      </c>
      <c r="D122" s="1856" t="s">
        <v>2663</v>
      </c>
      <c r="E122" s="1856" t="s">
        <v>2664</v>
      </c>
      <c r="F122" s="1856" t="s">
        <v>2665</v>
      </c>
      <c r="G122" s="1856" t="s">
        <v>28</v>
      </c>
      <c r="H122" s="1856" t="s">
        <v>28</v>
      </c>
      <c r="I122" s="1856" t="s">
        <v>812</v>
      </c>
    </row>
    <row customHeight="1" ht="11.25">
      <c r="A123" s="1856" t="s">
        <v>2263</v>
      </c>
      <c r="B123" s="1856" t="s">
        <v>16</v>
      </c>
      <c r="C123" s="1856" t="s">
        <v>2666</v>
      </c>
      <c r="D123" s="1856" t="s">
        <v>2667</v>
      </c>
      <c r="E123" s="1856" t="s">
        <v>2660</v>
      </c>
      <c r="F123" s="1856" t="s">
        <v>2665</v>
      </c>
      <c r="G123" s="1856" t="s">
        <v>28</v>
      </c>
      <c r="H123" s="1856" t="s">
        <v>28</v>
      </c>
      <c r="I123" s="1856" t="s">
        <v>812</v>
      </c>
    </row>
    <row customHeight="1" ht="11.25">
      <c r="A124" s="1856" t="s">
        <v>2263</v>
      </c>
      <c r="B124" s="1856" t="s">
        <v>16</v>
      </c>
      <c r="C124" s="1856" t="s">
        <v>2668</v>
      </c>
      <c r="D124" s="1856" t="s">
        <v>2669</v>
      </c>
      <c r="E124" s="1856" t="s">
        <v>2670</v>
      </c>
      <c r="F124" s="1856" t="s">
        <v>52</v>
      </c>
      <c r="G124" s="1856" t="s">
        <v>28</v>
      </c>
      <c r="H124" s="1856" t="s">
        <v>28</v>
      </c>
      <c r="I124" s="1856" t="s">
        <v>812</v>
      </c>
    </row>
    <row customHeight="1" ht="11.25">
      <c r="A125" s="1856" t="s">
        <v>2263</v>
      </c>
      <c r="B125" s="1856" t="s">
        <v>16</v>
      </c>
      <c r="C125" s="1856" t="s">
        <v>2671</v>
      </c>
      <c r="D125" s="1856" t="s">
        <v>2672</v>
      </c>
      <c r="E125" s="1856" t="s">
        <v>2673</v>
      </c>
      <c r="F125" s="1856" t="s">
        <v>2674</v>
      </c>
      <c r="G125" s="1856" t="s">
        <v>28</v>
      </c>
      <c r="H125" s="1856" t="s">
        <v>28</v>
      </c>
      <c r="I125" s="1856" t="s">
        <v>812</v>
      </c>
    </row>
    <row customHeight="1" ht="11.25">
      <c r="A126" s="1856" t="s">
        <v>2263</v>
      </c>
      <c r="B126" s="1856" t="s">
        <v>16</v>
      </c>
      <c r="C126" s="1856" t="s">
        <v>2675</v>
      </c>
      <c r="D126" s="1856" t="s">
        <v>2676</v>
      </c>
      <c r="E126" s="1856" t="s">
        <v>2677</v>
      </c>
      <c r="F126" s="1856" t="s">
        <v>2335</v>
      </c>
      <c r="G126" s="1856" t="s">
        <v>28</v>
      </c>
      <c r="H126" s="1856" t="s">
        <v>28</v>
      </c>
      <c r="I126" s="1856" t="s">
        <v>812</v>
      </c>
    </row>
    <row customHeight="1" ht="11.25">
      <c r="A127" s="1856" t="s">
        <v>2263</v>
      </c>
      <c r="B127" s="1856" t="s">
        <v>16</v>
      </c>
      <c r="C127" s="1856" t="s">
        <v>2678</v>
      </c>
      <c r="D127" s="1856" t="s">
        <v>2679</v>
      </c>
      <c r="E127" s="1856" t="s">
        <v>2673</v>
      </c>
      <c r="F127" s="1856" t="s">
        <v>2680</v>
      </c>
      <c r="G127" s="1856" t="s">
        <v>28</v>
      </c>
      <c r="H127" s="1856" t="s">
        <v>28</v>
      </c>
      <c r="I127" s="1856" t="s">
        <v>812</v>
      </c>
    </row>
    <row customHeight="1" ht="11.25">
      <c r="A128" s="1856" t="s">
        <v>2263</v>
      </c>
      <c r="B128" s="1856" t="s">
        <v>16</v>
      </c>
      <c r="C128" s="1856" t="s">
        <v>2681</v>
      </c>
      <c r="D128" s="1856" t="s">
        <v>2682</v>
      </c>
      <c r="E128" s="1856" t="s">
        <v>2683</v>
      </c>
      <c r="F128" s="1856" t="s">
        <v>2347</v>
      </c>
      <c r="G128" s="1856" t="s">
        <v>28</v>
      </c>
      <c r="H128" s="1856" t="s">
        <v>28</v>
      </c>
      <c r="I128" s="1856" t="s">
        <v>812</v>
      </c>
    </row>
    <row customHeight="1" ht="11.25">
      <c r="A129" s="1856" t="s">
        <v>2263</v>
      </c>
      <c r="B129" s="1856" t="s">
        <v>16</v>
      </c>
      <c r="C129" s="1856" t="s">
        <v>2684</v>
      </c>
      <c r="D129" s="1856" t="s">
        <v>2685</v>
      </c>
      <c r="E129" s="1856" t="s">
        <v>2686</v>
      </c>
      <c r="F129" s="1856" t="s">
        <v>2618</v>
      </c>
      <c r="G129" s="1856" t="s">
        <v>2687</v>
      </c>
      <c r="H129" s="1856" t="s">
        <v>28</v>
      </c>
      <c r="I129" s="1856" t="s">
        <v>812</v>
      </c>
    </row>
    <row customHeight="1" ht="11.25">
      <c r="A130" s="1856" t="s">
        <v>2263</v>
      </c>
      <c r="B130" s="1856" t="s">
        <v>16</v>
      </c>
      <c r="C130" s="1856" t="s">
        <v>2289</v>
      </c>
      <c r="D130" s="1856" t="s">
        <v>2290</v>
      </c>
      <c r="E130" s="1856" t="s">
        <v>2291</v>
      </c>
      <c r="F130" s="1856" t="s">
        <v>52</v>
      </c>
      <c r="G130" s="1856" t="s">
        <v>28</v>
      </c>
      <c r="H130" s="1856" t="s">
        <v>28</v>
      </c>
      <c r="I130" s="1856" t="s">
        <v>898</v>
      </c>
    </row>
    <row customHeight="1" ht="11.25">
      <c r="A131" s="1856" t="s">
        <v>2263</v>
      </c>
      <c r="B131" s="1856" t="s">
        <v>16</v>
      </c>
      <c r="C131" s="1856" t="s">
        <v>2301</v>
      </c>
      <c r="D131" s="1856" t="s">
        <v>2302</v>
      </c>
      <c r="E131" s="1856" t="s">
        <v>2303</v>
      </c>
      <c r="F131" s="1856" t="s">
        <v>52</v>
      </c>
      <c r="G131" s="1856" t="s">
        <v>2304</v>
      </c>
      <c r="H131" s="1856" t="s">
        <v>28</v>
      </c>
      <c r="I131" s="1856" t="s">
        <v>898</v>
      </c>
    </row>
    <row customHeight="1" ht="11.25">
      <c r="A132" s="1856" t="s">
        <v>2263</v>
      </c>
      <c r="B132" s="1856" t="s">
        <v>16</v>
      </c>
      <c r="C132" s="1856" t="s">
        <v>2305</v>
      </c>
      <c r="D132" s="1856" t="s">
        <v>2306</v>
      </c>
      <c r="E132" s="1856" t="s">
        <v>2307</v>
      </c>
      <c r="F132" s="1856" t="s">
        <v>52</v>
      </c>
      <c r="G132" s="1856" t="s">
        <v>28</v>
      </c>
      <c r="H132" s="1856" t="s">
        <v>28</v>
      </c>
      <c r="I132" s="1856" t="s">
        <v>898</v>
      </c>
    </row>
    <row customHeight="1" ht="11.25">
      <c r="A133" s="1856" t="s">
        <v>2263</v>
      </c>
      <c r="B133" s="1856" t="s">
        <v>16</v>
      </c>
      <c r="C133" s="1856" t="s">
        <v>2324</v>
      </c>
      <c r="D133" s="1856" t="s">
        <v>2325</v>
      </c>
      <c r="E133" s="1856" t="s">
        <v>2326</v>
      </c>
      <c r="F133" s="1856" t="s">
        <v>2281</v>
      </c>
      <c r="G133" s="1856" t="s">
        <v>2327</v>
      </c>
      <c r="H133" s="1856" t="s">
        <v>28</v>
      </c>
      <c r="I133" s="1856" t="s">
        <v>898</v>
      </c>
    </row>
    <row customHeight="1" ht="11.25">
      <c r="A134" s="1856" t="s">
        <v>2263</v>
      </c>
      <c r="B134" s="1856" t="s">
        <v>16</v>
      </c>
      <c r="C134" s="1856" t="s">
        <v>2332</v>
      </c>
      <c r="D134" s="1856" t="s">
        <v>2333</v>
      </c>
      <c r="E134" s="1856" t="s">
        <v>2334</v>
      </c>
      <c r="F134" s="1856" t="s">
        <v>2335</v>
      </c>
      <c r="G134" s="1856" t="s">
        <v>28</v>
      </c>
      <c r="H134" s="1856" t="s">
        <v>28</v>
      </c>
      <c r="I134" s="1856" t="s">
        <v>898</v>
      </c>
    </row>
    <row customHeight="1" ht="11.25">
      <c r="A135" s="1856" t="s">
        <v>2263</v>
      </c>
      <c r="B135" s="1856" t="s">
        <v>16</v>
      </c>
      <c r="C135" s="1856" t="s">
        <v>2336</v>
      </c>
      <c r="D135" s="1856" t="s">
        <v>2337</v>
      </c>
      <c r="E135" s="1856" t="s">
        <v>2338</v>
      </c>
      <c r="F135" s="1856" t="s">
        <v>52</v>
      </c>
      <c r="G135" s="1856" t="s">
        <v>2339</v>
      </c>
      <c r="H135" s="1856" t="s">
        <v>28</v>
      </c>
      <c r="I135" s="1856" t="s">
        <v>898</v>
      </c>
    </row>
    <row customHeight="1" ht="11.25">
      <c r="A136" s="1856" t="s">
        <v>2263</v>
      </c>
      <c r="B136" s="1856" t="s">
        <v>16</v>
      </c>
      <c r="C136" s="1856" t="s">
        <v>2344</v>
      </c>
      <c r="D136" s="1856" t="s">
        <v>2345</v>
      </c>
      <c r="E136" s="1856" t="s">
        <v>2346</v>
      </c>
      <c r="F136" s="1856" t="s">
        <v>2347</v>
      </c>
      <c r="G136" s="1856" t="s">
        <v>28</v>
      </c>
      <c r="H136" s="1856" t="s">
        <v>28</v>
      </c>
      <c r="I136" s="1856" t="s">
        <v>898</v>
      </c>
    </row>
    <row customHeight="1" ht="11.25">
      <c r="A137" s="1856" t="s">
        <v>2263</v>
      </c>
      <c r="B137" s="1856" t="s">
        <v>16</v>
      </c>
      <c r="C137" s="1856" t="s">
        <v>28</v>
      </c>
      <c r="D137" s="1856" t="s">
        <v>2351</v>
      </c>
      <c r="E137" s="1856" t="s">
        <v>2352</v>
      </c>
      <c r="F137" s="1856" t="s">
        <v>52</v>
      </c>
      <c r="G137" s="1856" t="s">
        <v>28</v>
      </c>
      <c r="H137" s="1856" t="s">
        <v>28</v>
      </c>
      <c r="I137" s="1856" t="s">
        <v>898</v>
      </c>
    </row>
    <row customHeight="1" ht="11.25">
      <c r="A138" s="1856" t="s">
        <v>2263</v>
      </c>
      <c r="B138" s="1856" t="s">
        <v>16</v>
      </c>
      <c r="C138" s="1856" t="s">
        <v>2353</v>
      </c>
      <c r="D138" s="1856" t="s">
        <v>2354</v>
      </c>
      <c r="E138" s="1856" t="s">
        <v>2291</v>
      </c>
      <c r="F138" s="1856" t="s">
        <v>2322</v>
      </c>
      <c r="G138" s="1856" t="s">
        <v>28</v>
      </c>
      <c r="H138" s="1856" t="s">
        <v>28</v>
      </c>
      <c r="I138" s="1856" t="s">
        <v>898</v>
      </c>
    </row>
    <row customHeight="1" ht="11.25">
      <c r="A139" s="1856" t="s">
        <v>2263</v>
      </c>
      <c r="B139" s="1856" t="s">
        <v>16</v>
      </c>
      <c r="C139" s="1856" t="s">
        <v>2365</v>
      </c>
      <c r="D139" s="1856" t="s">
        <v>2366</v>
      </c>
      <c r="E139" s="1856" t="s">
        <v>2367</v>
      </c>
      <c r="F139" s="1856" t="s">
        <v>2281</v>
      </c>
      <c r="G139" s="1856" t="s">
        <v>28</v>
      </c>
      <c r="H139" s="1856" t="s">
        <v>28</v>
      </c>
      <c r="I139" s="1856" t="s">
        <v>898</v>
      </c>
    </row>
    <row customHeight="1" ht="11.25">
      <c r="A140" s="1856" t="s">
        <v>2263</v>
      </c>
      <c r="B140" s="1856" t="s">
        <v>16</v>
      </c>
      <c r="C140" s="1856" t="s">
        <v>2378</v>
      </c>
      <c r="D140" s="1856" t="s">
        <v>2379</v>
      </c>
      <c r="E140" s="1856" t="s">
        <v>2380</v>
      </c>
      <c r="F140" s="1856" t="s">
        <v>2335</v>
      </c>
      <c r="G140" s="1856" t="s">
        <v>28</v>
      </c>
      <c r="H140" s="1856" t="s">
        <v>28</v>
      </c>
      <c r="I140" s="1856" t="s">
        <v>898</v>
      </c>
    </row>
    <row customHeight="1" ht="11.25">
      <c r="A141" s="1856" t="s">
        <v>2263</v>
      </c>
      <c r="B141" s="1856" t="s">
        <v>16</v>
      </c>
      <c r="C141" s="1856" t="s">
        <v>2387</v>
      </c>
      <c r="D141" s="1856" t="s">
        <v>2388</v>
      </c>
      <c r="E141" s="1856" t="s">
        <v>2389</v>
      </c>
      <c r="F141" s="1856" t="s">
        <v>2281</v>
      </c>
      <c r="G141" s="1856" t="s">
        <v>28</v>
      </c>
      <c r="H141" s="1856" t="s">
        <v>28</v>
      </c>
      <c r="I141" s="1856" t="s">
        <v>898</v>
      </c>
    </row>
    <row customHeight="1" ht="11.25">
      <c r="A142" s="1856" t="s">
        <v>2263</v>
      </c>
      <c r="B142" s="1856" t="s">
        <v>16</v>
      </c>
      <c r="C142" s="1856" t="s">
        <v>2404</v>
      </c>
      <c r="D142" s="1856" t="s">
        <v>2405</v>
      </c>
      <c r="E142" s="1856" t="s">
        <v>2406</v>
      </c>
      <c r="F142" s="1856" t="s">
        <v>2331</v>
      </c>
      <c r="G142" s="1856" t="s">
        <v>28</v>
      </c>
      <c r="H142" s="1856" t="s">
        <v>28</v>
      </c>
      <c r="I142" s="1856" t="s">
        <v>898</v>
      </c>
    </row>
    <row customHeight="1" ht="11.25">
      <c r="A143" s="1856" t="s">
        <v>2263</v>
      </c>
      <c r="B143" s="1856" t="s">
        <v>16</v>
      </c>
      <c r="C143" s="1856" t="s">
        <v>2416</v>
      </c>
      <c r="D143" s="1856" t="s">
        <v>2417</v>
      </c>
      <c r="E143" s="1856" t="s">
        <v>2418</v>
      </c>
      <c r="F143" s="1856" t="s">
        <v>2281</v>
      </c>
      <c r="G143" s="1856" t="s">
        <v>28</v>
      </c>
      <c r="H143" s="1856" t="s">
        <v>28</v>
      </c>
      <c r="I143" s="1856" t="s">
        <v>898</v>
      </c>
    </row>
    <row customHeight="1" ht="11.25">
      <c r="A144" s="1856" t="s">
        <v>2263</v>
      </c>
      <c r="B144" s="1856" t="s">
        <v>16</v>
      </c>
      <c r="C144" s="1856" t="s">
        <v>2422</v>
      </c>
      <c r="D144" s="1856" t="s">
        <v>2423</v>
      </c>
      <c r="E144" s="1856" t="s">
        <v>2424</v>
      </c>
      <c r="F144" s="1856" t="s">
        <v>2371</v>
      </c>
      <c r="G144" s="1856" t="s">
        <v>28</v>
      </c>
      <c r="H144" s="1856" t="s">
        <v>28</v>
      </c>
      <c r="I144" s="1856" t="s">
        <v>898</v>
      </c>
    </row>
    <row customHeight="1" ht="11.25">
      <c r="A145" s="1856" t="s">
        <v>2263</v>
      </c>
      <c r="B145" s="1856" t="s">
        <v>16</v>
      </c>
      <c r="C145" s="1856" t="s">
        <v>2481</v>
      </c>
      <c r="D145" s="1856" t="s">
        <v>2482</v>
      </c>
      <c r="E145" s="1856" t="s">
        <v>2483</v>
      </c>
      <c r="F145" s="1856" t="s">
        <v>52</v>
      </c>
      <c r="G145" s="1856" t="s">
        <v>28</v>
      </c>
      <c r="H145" s="1856" t="s">
        <v>28</v>
      </c>
      <c r="I145" s="1856" t="s">
        <v>898</v>
      </c>
    </row>
    <row customHeight="1" ht="11.25">
      <c r="A146" s="1856" t="s">
        <v>2263</v>
      </c>
      <c r="B146" s="1856" t="s">
        <v>16</v>
      </c>
      <c r="C146" s="1856" t="s">
        <v>2487</v>
      </c>
      <c r="D146" s="1856" t="s">
        <v>2488</v>
      </c>
      <c r="E146" s="1856" t="s">
        <v>2489</v>
      </c>
      <c r="F146" s="1856" t="s">
        <v>52</v>
      </c>
      <c r="G146" s="1856" t="s">
        <v>28</v>
      </c>
      <c r="H146" s="1856" t="s">
        <v>28</v>
      </c>
      <c r="I146" s="1856" t="s">
        <v>898</v>
      </c>
    </row>
    <row customHeight="1" ht="11.25">
      <c r="A147" s="1856" t="s">
        <v>2263</v>
      </c>
      <c r="B147" s="1856" t="s">
        <v>16</v>
      </c>
      <c r="C147" s="1856" t="s">
        <v>2490</v>
      </c>
      <c r="D147" s="1856" t="s">
        <v>2491</v>
      </c>
      <c r="E147" s="1856" t="s">
        <v>2492</v>
      </c>
      <c r="F147" s="1856" t="s">
        <v>2347</v>
      </c>
      <c r="G147" s="1856" t="s">
        <v>2493</v>
      </c>
      <c r="H147" s="1856" t="s">
        <v>28</v>
      </c>
      <c r="I147" s="1856" t="s">
        <v>898</v>
      </c>
    </row>
    <row customHeight="1" ht="11.25">
      <c r="A148" s="1856" t="s">
        <v>2263</v>
      </c>
      <c r="B148" s="1856" t="s">
        <v>16</v>
      </c>
      <c r="C148" s="1856" t="s">
        <v>2512</v>
      </c>
      <c r="D148" s="1856" t="s">
        <v>2513</v>
      </c>
      <c r="E148" s="1856" t="s">
        <v>2514</v>
      </c>
      <c r="F148" s="1856" t="s">
        <v>2281</v>
      </c>
      <c r="G148" s="1856" t="s">
        <v>28</v>
      </c>
      <c r="H148" s="1856" t="s">
        <v>28</v>
      </c>
      <c r="I148" s="1856" t="s">
        <v>898</v>
      </c>
    </row>
    <row customHeight="1" ht="11.25">
      <c r="A149" s="1856" t="s">
        <v>2263</v>
      </c>
      <c r="B149" s="1856" t="s">
        <v>16</v>
      </c>
      <c r="C149" s="1856" t="s">
        <v>2563</v>
      </c>
      <c r="D149" s="1856" t="s">
        <v>2564</v>
      </c>
      <c r="E149" s="1856" t="s">
        <v>2565</v>
      </c>
      <c r="F149" s="1856" t="s">
        <v>52</v>
      </c>
      <c r="G149" s="1856" t="s">
        <v>2566</v>
      </c>
      <c r="H149" s="1856" t="s">
        <v>28</v>
      </c>
      <c r="I149" s="1856" t="s">
        <v>898</v>
      </c>
    </row>
    <row customHeight="1" ht="11.25">
      <c r="A150" s="1856" t="s">
        <v>2263</v>
      </c>
      <c r="B150" s="1856" t="s">
        <v>16</v>
      </c>
      <c r="C150" s="1856" t="s">
        <v>2570</v>
      </c>
      <c r="D150" s="1856" t="s">
        <v>2571</v>
      </c>
      <c r="E150" s="1856" t="s">
        <v>2572</v>
      </c>
      <c r="F150" s="1856" t="s">
        <v>2281</v>
      </c>
      <c r="G150" s="1856" t="s">
        <v>2573</v>
      </c>
      <c r="H150" s="1856" t="s">
        <v>28</v>
      </c>
      <c r="I150" s="1856" t="s">
        <v>898</v>
      </c>
    </row>
    <row customHeight="1" ht="11.25">
      <c r="A151" s="1856" t="s">
        <v>2263</v>
      </c>
      <c r="B151" s="1856" t="s">
        <v>16</v>
      </c>
      <c r="C151" s="1856" t="s">
        <v>2584</v>
      </c>
      <c r="D151" s="1856" t="s">
        <v>2585</v>
      </c>
      <c r="E151" s="1856" t="s">
        <v>2586</v>
      </c>
      <c r="F151" s="1856" t="s">
        <v>2331</v>
      </c>
      <c r="G151" s="1856" t="s">
        <v>28</v>
      </c>
      <c r="H151" s="1856" t="s">
        <v>28</v>
      </c>
      <c r="I151" s="1856" t="s">
        <v>898</v>
      </c>
    </row>
    <row customHeight="1" ht="11.25">
      <c r="A152" s="1856" t="s">
        <v>2263</v>
      </c>
      <c r="B152" s="1856" t="s">
        <v>16</v>
      </c>
      <c r="C152" s="1856" t="s">
        <v>2587</v>
      </c>
      <c r="D152" s="1856" t="s">
        <v>2588</v>
      </c>
      <c r="E152" s="1856" t="s">
        <v>2589</v>
      </c>
      <c r="F152" s="1856" t="s">
        <v>52</v>
      </c>
      <c r="G152" s="1856" t="s">
        <v>28</v>
      </c>
      <c r="H152" s="1856" t="s">
        <v>28</v>
      </c>
      <c r="I152" s="1856" t="s">
        <v>898</v>
      </c>
    </row>
    <row customHeight="1" ht="11.25">
      <c r="A153" s="1856" t="s">
        <v>2263</v>
      </c>
      <c r="B153" s="1856" t="s">
        <v>16</v>
      </c>
      <c r="C153" s="1856" t="s">
        <v>2590</v>
      </c>
      <c r="D153" s="1856" t="s">
        <v>2591</v>
      </c>
      <c r="E153" s="1856" t="s">
        <v>2592</v>
      </c>
      <c r="F153" s="1856" t="s">
        <v>52</v>
      </c>
      <c r="G153" s="1856" t="s">
        <v>28</v>
      </c>
      <c r="H153" s="1856" t="s">
        <v>28</v>
      </c>
      <c r="I153" s="1856" t="s">
        <v>898</v>
      </c>
    </row>
    <row customHeight="1" ht="11.25">
      <c r="A154" s="1856" t="s">
        <v>2263</v>
      </c>
      <c r="B154" s="1856" t="s">
        <v>16</v>
      </c>
      <c r="C154" s="1856" t="s">
        <v>2596</v>
      </c>
      <c r="D154" s="1856" t="s">
        <v>2597</v>
      </c>
      <c r="E154" s="1856" t="s">
        <v>2598</v>
      </c>
      <c r="F154" s="1856" t="s">
        <v>52</v>
      </c>
      <c r="G154" s="1856" t="s">
        <v>28</v>
      </c>
      <c r="H154" s="1856" t="s">
        <v>28</v>
      </c>
      <c r="I154" s="1856" t="s">
        <v>898</v>
      </c>
    </row>
    <row customHeight="1" ht="11.25">
      <c r="A155" s="1856" t="s">
        <v>2263</v>
      </c>
      <c r="B155" s="1856" t="s">
        <v>16</v>
      </c>
      <c r="C155" s="1856" t="s">
        <v>2612</v>
      </c>
      <c r="D155" s="1856" t="s">
        <v>2613</v>
      </c>
      <c r="E155" s="1856" t="s">
        <v>2614</v>
      </c>
      <c r="F155" s="1856" t="s">
        <v>2281</v>
      </c>
      <c r="G155" s="1856" t="s">
        <v>28</v>
      </c>
      <c r="H155" s="1856" t="s">
        <v>28</v>
      </c>
      <c r="I155" s="1856" t="s">
        <v>898</v>
      </c>
    </row>
    <row customHeight="1" ht="11.25">
      <c r="A156" s="1856" t="s">
        <v>2263</v>
      </c>
      <c r="B156" s="1856" t="s">
        <v>16</v>
      </c>
      <c r="C156" s="1856" t="s">
        <v>2615</v>
      </c>
      <c r="D156" s="1856" t="s">
        <v>2616</v>
      </c>
      <c r="E156" s="1856" t="s">
        <v>2617</v>
      </c>
      <c r="F156" s="1856" t="s">
        <v>2618</v>
      </c>
      <c r="G156" s="1856" t="s">
        <v>2619</v>
      </c>
      <c r="H156" s="1856" t="s">
        <v>28</v>
      </c>
      <c r="I156" s="1856" t="s">
        <v>898</v>
      </c>
    </row>
    <row customHeight="1" ht="11.25">
      <c r="A157" s="1856" t="s">
        <v>2263</v>
      </c>
      <c r="B157" s="1856" t="s">
        <v>16</v>
      </c>
      <c r="C157" s="1856" t="s">
        <v>28</v>
      </c>
      <c r="D157" s="1856" t="s">
        <v>2648</v>
      </c>
      <c r="E157" s="1856" t="s">
        <v>2649</v>
      </c>
      <c r="F157" s="1856" t="s">
        <v>52</v>
      </c>
      <c r="G157" s="1856" t="s">
        <v>28</v>
      </c>
      <c r="H157" s="1856" t="s">
        <v>28</v>
      </c>
      <c r="I157" s="1856" t="s">
        <v>898</v>
      </c>
    </row>
    <row customHeight="1" ht="11.25">
      <c r="A158" s="1856" t="s">
        <v>2263</v>
      </c>
      <c r="B158" s="1856" t="s">
        <v>16</v>
      </c>
      <c r="C158" s="1856" t="s">
        <v>2650</v>
      </c>
      <c r="D158" s="1856" t="s">
        <v>2651</v>
      </c>
      <c r="E158" s="1856" t="s">
        <v>2652</v>
      </c>
      <c r="F158" s="1856" t="s">
        <v>2653</v>
      </c>
      <c r="G158" s="1856" t="s">
        <v>28</v>
      </c>
      <c r="H158" s="1856" t="s">
        <v>28</v>
      </c>
      <c r="I158" s="1856" t="s">
        <v>898</v>
      </c>
    </row>
    <row customHeight="1" ht="11.25">
      <c r="A159" s="1856" t="s">
        <v>2263</v>
      </c>
      <c r="B159" s="1856" t="s">
        <v>16</v>
      </c>
      <c r="C159" s="1856" t="s">
        <v>2654</v>
      </c>
      <c r="D159" s="1856" t="s">
        <v>2655</v>
      </c>
      <c r="E159" s="1856" t="s">
        <v>2656</v>
      </c>
      <c r="F159" s="1856" t="s">
        <v>2331</v>
      </c>
      <c r="G159" s="1856" t="s">
        <v>28</v>
      </c>
      <c r="H159" s="1856" t="s">
        <v>28</v>
      </c>
      <c r="I159" s="1856" t="s">
        <v>898</v>
      </c>
    </row>
    <row customHeight="1" ht="11.25">
      <c r="A160" s="1856" t="s">
        <v>2263</v>
      </c>
      <c r="B160" s="1856" t="s">
        <v>16</v>
      </c>
      <c r="C160" s="1856" t="s">
        <v>2666</v>
      </c>
      <c r="D160" s="1856" t="s">
        <v>2667</v>
      </c>
      <c r="E160" s="1856" t="s">
        <v>2660</v>
      </c>
      <c r="F160" s="1856" t="s">
        <v>2665</v>
      </c>
      <c r="G160" s="1856" t="s">
        <v>28</v>
      </c>
      <c r="H160" s="1856" t="s">
        <v>28</v>
      </c>
      <c r="I160" s="1856" t="s">
        <v>898</v>
      </c>
    </row>
    <row customHeight="1" ht="11.25">
      <c r="A161" s="1856" t="s">
        <v>2263</v>
      </c>
      <c r="B161" s="1856" t="s">
        <v>16</v>
      </c>
      <c r="C161" s="1856" t="s">
        <v>2671</v>
      </c>
      <c r="D161" s="1856" t="s">
        <v>2672</v>
      </c>
      <c r="E161" s="1856" t="s">
        <v>2673</v>
      </c>
      <c r="F161" s="1856" t="s">
        <v>2674</v>
      </c>
      <c r="G161" s="1856" t="s">
        <v>28</v>
      </c>
      <c r="H161" s="1856" t="s">
        <v>28</v>
      </c>
      <c r="I161" s="1856" t="s">
        <v>898</v>
      </c>
    </row>
    <row customHeight="1" ht="11.25">
      <c r="A162" s="1856" t="s">
        <v>2263</v>
      </c>
      <c r="B162" s="1856" t="s">
        <v>16</v>
      </c>
      <c r="C162" s="1856" t="s">
        <v>2678</v>
      </c>
      <c r="D162" s="1856" t="s">
        <v>2679</v>
      </c>
      <c r="E162" s="1856" t="s">
        <v>2673</v>
      </c>
      <c r="F162" s="1856" t="s">
        <v>2680</v>
      </c>
      <c r="G162" s="1856" t="s">
        <v>28</v>
      </c>
      <c r="H162" s="1856" t="s">
        <v>28</v>
      </c>
      <c r="I162" s="1856" t="s">
        <v>898</v>
      </c>
    </row>
    <row customHeight="1" ht="11.25">
      <c r="A163" s="1856" t="s">
        <v>2263</v>
      </c>
      <c r="B163" s="1856" t="s">
        <v>16</v>
      </c>
      <c r="C163" s="1856" t="s">
        <v>2270</v>
      </c>
      <c r="D163" s="1856" t="s">
        <v>2271</v>
      </c>
      <c r="E163" s="1856" t="s">
        <v>2272</v>
      </c>
      <c r="F163" s="1856" t="s">
        <v>52</v>
      </c>
      <c r="G163" s="1856" t="s">
        <v>28</v>
      </c>
      <c r="H163" s="1856" t="s">
        <v>28</v>
      </c>
      <c r="I163" s="1856" t="s">
        <v>858</v>
      </c>
    </row>
    <row customHeight="1" ht="11.25">
      <c r="A164" s="1856" t="s">
        <v>2263</v>
      </c>
      <c r="B164" s="1856" t="s">
        <v>16</v>
      </c>
      <c r="C164" s="1856" t="s">
        <v>2688</v>
      </c>
      <c r="D164" s="1856" t="s">
        <v>2689</v>
      </c>
      <c r="E164" s="1856" t="s">
        <v>2690</v>
      </c>
      <c r="F164" s="1856" t="s">
        <v>2331</v>
      </c>
      <c r="G164" s="1856" t="s">
        <v>28</v>
      </c>
      <c r="H164" s="1856" t="s">
        <v>28</v>
      </c>
      <c r="I164" s="1856" t="s">
        <v>858</v>
      </c>
    </row>
    <row customHeight="1" ht="11.25">
      <c r="A165" s="1856" t="s">
        <v>2263</v>
      </c>
      <c r="B165" s="1856" t="s">
        <v>16</v>
      </c>
      <c r="C165" s="1856" t="s">
        <v>2278</v>
      </c>
      <c r="D165" s="1856" t="s">
        <v>2279</v>
      </c>
      <c r="E165" s="1856" t="s">
        <v>2280</v>
      </c>
      <c r="F165" s="1856" t="s">
        <v>2281</v>
      </c>
      <c r="G165" s="1856" t="s">
        <v>28</v>
      </c>
      <c r="H165" s="1856" t="s">
        <v>28</v>
      </c>
      <c r="I165" s="1856" t="s">
        <v>858</v>
      </c>
    </row>
    <row customHeight="1" ht="11.25">
      <c r="A166" s="1856" t="s">
        <v>2263</v>
      </c>
      <c r="B166" s="1856" t="s">
        <v>16</v>
      </c>
      <c r="C166" s="1856" t="s">
        <v>2282</v>
      </c>
      <c r="D166" s="1856" t="s">
        <v>2283</v>
      </c>
      <c r="E166" s="1856" t="s">
        <v>2284</v>
      </c>
      <c r="F166" s="1856" t="s">
        <v>2281</v>
      </c>
      <c r="G166" s="1856" t="s">
        <v>28</v>
      </c>
      <c r="H166" s="1856" t="s">
        <v>28</v>
      </c>
      <c r="I166" s="1856" t="s">
        <v>858</v>
      </c>
    </row>
    <row customHeight="1" ht="11.25">
      <c r="A167" s="1856" t="s">
        <v>2263</v>
      </c>
      <c r="B167" s="1856" t="s">
        <v>16</v>
      </c>
      <c r="C167" s="1856" t="s">
        <v>2289</v>
      </c>
      <c r="D167" s="1856" t="s">
        <v>2290</v>
      </c>
      <c r="E167" s="1856" t="s">
        <v>2291</v>
      </c>
      <c r="F167" s="1856" t="s">
        <v>52</v>
      </c>
      <c r="G167" s="1856" t="s">
        <v>28</v>
      </c>
      <c r="H167" s="1856" t="s">
        <v>28</v>
      </c>
      <c r="I167" s="1856" t="s">
        <v>858</v>
      </c>
    </row>
    <row customHeight="1" ht="11.25">
      <c r="A168" s="1856" t="s">
        <v>2263</v>
      </c>
      <c r="B168" s="1856" t="s">
        <v>16</v>
      </c>
      <c r="C168" s="1856" t="s">
        <v>2292</v>
      </c>
      <c r="D168" s="1856" t="s">
        <v>2293</v>
      </c>
      <c r="E168" s="1856" t="s">
        <v>2294</v>
      </c>
      <c r="F168" s="1856" t="s">
        <v>2281</v>
      </c>
      <c r="G168" s="1856" t="s">
        <v>28</v>
      </c>
      <c r="H168" s="1856" t="s">
        <v>28</v>
      </c>
      <c r="I168" s="1856" t="s">
        <v>858</v>
      </c>
    </row>
    <row customHeight="1" ht="11.25">
      <c r="A169" s="1856" t="s">
        <v>2263</v>
      </c>
      <c r="B169" s="1856" t="s">
        <v>16</v>
      </c>
      <c r="C169" s="1856" t="s">
        <v>2691</v>
      </c>
      <c r="D169" s="1856" t="s">
        <v>2692</v>
      </c>
      <c r="E169" s="1856" t="s">
        <v>2693</v>
      </c>
      <c r="F169" s="1856" t="s">
        <v>52</v>
      </c>
      <c r="G169" s="1856" t="s">
        <v>28</v>
      </c>
      <c r="H169" s="1856" t="s">
        <v>28</v>
      </c>
      <c r="I169" s="1856" t="s">
        <v>858</v>
      </c>
    </row>
    <row customHeight="1" ht="11.25">
      <c r="A170" s="1856" t="s">
        <v>2263</v>
      </c>
      <c r="B170" s="1856" t="s">
        <v>16</v>
      </c>
      <c r="C170" s="1856" t="s">
        <v>2298</v>
      </c>
      <c r="D170" s="1856" t="s">
        <v>2299</v>
      </c>
      <c r="E170" s="1856" t="s">
        <v>2300</v>
      </c>
      <c r="F170" s="1856" t="s">
        <v>52</v>
      </c>
      <c r="G170" s="1856" t="s">
        <v>28</v>
      </c>
      <c r="H170" s="1856" t="s">
        <v>28</v>
      </c>
      <c r="I170" s="1856" t="s">
        <v>858</v>
      </c>
    </row>
    <row customHeight="1" ht="11.25">
      <c r="A171" s="1856" t="s">
        <v>2263</v>
      </c>
      <c r="B171" s="1856" t="s">
        <v>16</v>
      </c>
      <c r="C171" s="1856" t="s">
        <v>2308</v>
      </c>
      <c r="D171" s="1856" t="s">
        <v>2309</v>
      </c>
      <c r="E171" s="1856" t="s">
        <v>2310</v>
      </c>
      <c r="F171" s="1856" t="s">
        <v>52</v>
      </c>
      <c r="G171" s="1856" t="s">
        <v>28</v>
      </c>
      <c r="H171" s="1856" t="s">
        <v>28</v>
      </c>
      <c r="I171" s="1856" t="s">
        <v>858</v>
      </c>
    </row>
    <row customHeight="1" ht="11.25">
      <c r="A172" s="1856" t="s">
        <v>2263</v>
      </c>
      <c r="B172" s="1856" t="s">
        <v>16</v>
      </c>
      <c r="C172" s="1856" t="s">
        <v>2324</v>
      </c>
      <c r="D172" s="1856" t="s">
        <v>2325</v>
      </c>
      <c r="E172" s="1856" t="s">
        <v>2326</v>
      </c>
      <c r="F172" s="1856" t="s">
        <v>2281</v>
      </c>
      <c r="G172" s="1856" t="s">
        <v>2327</v>
      </c>
      <c r="H172" s="1856" t="s">
        <v>28</v>
      </c>
      <c r="I172" s="1856" t="s">
        <v>858</v>
      </c>
    </row>
    <row customHeight="1" ht="11.25">
      <c r="A173" s="1856" t="s">
        <v>2263</v>
      </c>
      <c r="B173" s="1856" t="s">
        <v>16</v>
      </c>
      <c r="C173" s="1856" t="s">
        <v>2328</v>
      </c>
      <c r="D173" s="1856" t="s">
        <v>2329</v>
      </c>
      <c r="E173" s="1856" t="s">
        <v>2330</v>
      </c>
      <c r="F173" s="1856" t="s">
        <v>2331</v>
      </c>
      <c r="G173" s="1856" t="s">
        <v>28</v>
      </c>
      <c r="H173" s="1856" t="s">
        <v>28</v>
      </c>
      <c r="I173" s="1856" t="s">
        <v>858</v>
      </c>
    </row>
    <row customHeight="1" ht="11.25">
      <c r="A174" s="1856" t="s">
        <v>2263</v>
      </c>
      <c r="B174" s="1856" t="s">
        <v>16</v>
      </c>
      <c r="C174" s="1856" t="s">
        <v>2694</v>
      </c>
      <c r="D174" s="1856" t="s">
        <v>2695</v>
      </c>
      <c r="E174" s="1856" t="s">
        <v>2696</v>
      </c>
      <c r="F174" s="1856" t="s">
        <v>2335</v>
      </c>
      <c r="G174" s="1856" t="s">
        <v>28</v>
      </c>
      <c r="H174" s="1856" t="s">
        <v>28</v>
      </c>
      <c r="I174" s="1856" t="s">
        <v>858</v>
      </c>
    </row>
    <row customHeight="1" ht="11.25">
      <c r="A175" s="1856" t="s">
        <v>2263</v>
      </c>
      <c r="B175" s="1856" t="s">
        <v>16</v>
      </c>
      <c r="C175" s="1856" t="s">
        <v>2336</v>
      </c>
      <c r="D175" s="1856" t="s">
        <v>2337</v>
      </c>
      <c r="E175" s="1856" t="s">
        <v>2338</v>
      </c>
      <c r="F175" s="1856" t="s">
        <v>52</v>
      </c>
      <c r="G175" s="1856" t="s">
        <v>2339</v>
      </c>
      <c r="H175" s="1856" t="s">
        <v>28</v>
      </c>
      <c r="I175" s="1856" t="s">
        <v>858</v>
      </c>
    </row>
    <row customHeight="1" ht="11.25">
      <c r="A176" s="1856" t="s">
        <v>2263</v>
      </c>
      <c r="B176" s="1856" t="s">
        <v>16</v>
      </c>
      <c r="C176" s="1856" t="s">
        <v>2340</v>
      </c>
      <c r="D176" s="1856" t="s">
        <v>2341</v>
      </c>
      <c r="E176" s="1856" t="s">
        <v>2342</v>
      </c>
      <c r="F176" s="1856" t="s">
        <v>2281</v>
      </c>
      <c r="G176" s="1856" t="s">
        <v>2343</v>
      </c>
      <c r="H176" s="1856" t="s">
        <v>28</v>
      </c>
      <c r="I176" s="1856" t="s">
        <v>858</v>
      </c>
    </row>
    <row customHeight="1" ht="11.25">
      <c r="A177" s="1856" t="s">
        <v>2263</v>
      </c>
      <c r="B177" s="1856" t="s">
        <v>16</v>
      </c>
      <c r="C177" s="1856" t="s">
        <v>2344</v>
      </c>
      <c r="D177" s="1856" t="s">
        <v>2345</v>
      </c>
      <c r="E177" s="1856" t="s">
        <v>2346</v>
      </c>
      <c r="F177" s="1856" t="s">
        <v>2347</v>
      </c>
      <c r="G177" s="1856" t="s">
        <v>28</v>
      </c>
      <c r="H177" s="1856" t="s">
        <v>28</v>
      </c>
      <c r="I177" s="1856" t="s">
        <v>858</v>
      </c>
    </row>
    <row customHeight="1" ht="11.25">
      <c r="A178" s="1856" t="s">
        <v>2263</v>
      </c>
      <c r="B178" s="1856" t="s">
        <v>16</v>
      </c>
      <c r="C178" s="1856" t="s">
        <v>28</v>
      </c>
      <c r="D178" s="1856" t="s">
        <v>2351</v>
      </c>
      <c r="E178" s="1856" t="s">
        <v>2352</v>
      </c>
      <c r="F178" s="1856" t="s">
        <v>52</v>
      </c>
      <c r="G178" s="1856" t="s">
        <v>28</v>
      </c>
      <c r="H178" s="1856" t="s">
        <v>28</v>
      </c>
      <c r="I178" s="1856" t="s">
        <v>858</v>
      </c>
    </row>
    <row customHeight="1" ht="11.25">
      <c r="A179" s="1856" t="s">
        <v>2263</v>
      </c>
      <c r="B179" s="1856" t="s">
        <v>16</v>
      </c>
      <c r="C179" s="1856" t="s">
        <v>2353</v>
      </c>
      <c r="D179" s="1856" t="s">
        <v>2354</v>
      </c>
      <c r="E179" s="1856" t="s">
        <v>2291</v>
      </c>
      <c r="F179" s="1856" t="s">
        <v>2322</v>
      </c>
      <c r="G179" s="1856" t="s">
        <v>28</v>
      </c>
      <c r="H179" s="1856" t="s">
        <v>28</v>
      </c>
      <c r="I179" s="1856" t="s">
        <v>858</v>
      </c>
    </row>
    <row customHeight="1" ht="11.25">
      <c r="A180" s="1856" t="s">
        <v>2263</v>
      </c>
      <c r="B180" s="1856" t="s">
        <v>16</v>
      </c>
      <c r="C180" s="1856" t="s">
        <v>2359</v>
      </c>
      <c r="D180" s="1856" t="s">
        <v>2360</v>
      </c>
      <c r="E180" s="1856" t="s">
        <v>2361</v>
      </c>
      <c r="F180" s="1856" t="s">
        <v>580</v>
      </c>
      <c r="G180" s="1856" t="s">
        <v>28</v>
      </c>
      <c r="H180" s="1856" t="s">
        <v>28</v>
      </c>
      <c r="I180" s="1856" t="s">
        <v>858</v>
      </c>
    </row>
    <row customHeight="1" ht="11.25">
      <c r="A181" s="1856" t="s">
        <v>2263</v>
      </c>
      <c r="B181" s="1856" t="s">
        <v>16</v>
      </c>
      <c r="C181" s="1856" t="s">
        <v>2362</v>
      </c>
      <c r="D181" s="1856" t="s">
        <v>2363</v>
      </c>
      <c r="E181" s="1856" t="s">
        <v>2364</v>
      </c>
      <c r="F181" s="1856" t="s">
        <v>580</v>
      </c>
      <c r="G181" s="1856" t="s">
        <v>28</v>
      </c>
      <c r="H181" s="1856" t="s">
        <v>28</v>
      </c>
      <c r="I181" s="1856" t="s">
        <v>858</v>
      </c>
    </row>
    <row customHeight="1" ht="11.25">
      <c r="A182" s="1856" t="s">
        <v>2263</v>
      </c>
      <c r="B182" s="1856" t="s">
        <v>16</v>
      </c>
      <c r="C182" s="1856" t="s">
        <v>2365</v>
      </c>
      <c r="D182" s="1856" t="s">
        <v>2366</v>
      </c>
      <c r="E182" s="1856" t="s">
        <v>2367</v>
      </c>
      <c r="F182" s="1856" t="s">
        <v>2281</v>
      </c>
      <c r="G182" s="1856" t="s">
        <v>28</v>
      </c>
      <c r="H182" s="1856" t="s">
        <v>28</v>
      </c>
      <c r="I182" s="1856" t="s">
        <v>858</v>
      </c>
    </row>
    <row customHeight="1" ht="11.25">
      <c r="A183" s="1856" t="s">
        <v>2263</v>
      </c>
      <c r="B183" s="1856" t="s">
        <v>16</v>
      </c>
      <c r="C183" s="1856" t="s">
        <v>2697</v>
      </c>
      <c r="D183" s="1856" t="s">
        <v>2698</v>
      </c>
      <c r="E183" s="1856" t="s">
        <v>2699</v>
      </c>
      <c r="F183" s="1856" t="s">
        <v>2335</v>
      </c>
      <c r="G183" s="1856" t="s">
        <v>28</v>
      </c>
      <c r="H183" s="1856" t="s">
        <v>28</v>
      </c>
      <c r="I183" s="1856" t="s">
        <v>858</v>
      </c>
    </row>
    <row customHeight="1" ht="11.25">
      <c r="A184" s="1856" t="s">
        <v>2263</v>
      </c>
      <c r="B184" s="1856" t="s">
        <v>16</v>
      </c>
      <c r="C184" s="1856" t="s">
        <v>2378</v>
      </c>
      <c r="D184" s="1856" t="s">
        <v>2379</v>
      </c>
      <c r="E184" s="1856" t="s">
        <v>2380</v>
      </c>
      <c r="F184" s="1856" t="s">
        <v>2335</v>
      </c>
      <c r="G184" s="1856" t="s">
        <v>28</v>
      </c>
      <c r="H184" s="1856" t="s">
        <v>28</v>
      </c>
      <c r="I184" s="1856" t="s">
        <v>858</v>
      </c>
    </row>
    <row customHeight="1" ht="11.25">
      <c r="A185" s="1856" t="s">
        <v>2263</v>
      </c>
      <c r="B185" s="1856" t="s">
        <v>16</v>
      </c>
      <c r="C185" s="1856" t="s">
        <v>2381</v>
      </c>
      <c r="D185" s="1856" t="s">
        <v>2382</v>
      </c>
      <c r="E185" s="1856" t="s">
        <v>2383</v>
      </c>
      <c r="F185" s="1856" t="s">
        <v>2335</v>
      </c>
      <c r="G185" s="1856" t="s">
        <v>28</v>
      </c>
      <c r="H185" s="1856" t="s">
        <v>28</v>
      </c>
      <c r="I185" s="1856" t="s">
        <v>858</v>
      </c>
    </row>
    <row customHeight="1" ht="11.25">
      <c r="A186" s="1856" t="s">
        <v>2263</v>
      </c>
      <c r="B186" s="1856" t="s">
        <v>16</v>
      </c>
      <c r="C186" s="1856" t="s">
        <v>2384</v>
      </c>
      <c r="D186" s="1856" t="s">
        <v>2385</v>
      </c>
      <c r="E186" s="1856" t="s">
        <v>2386</v>
      </c>
      <c r="F186" s="1856" t="s">
        <v>2281</v>
      </c>
      <c r="G186" s="1856" t="s">
        <v>28</v>
      </c>
      <c r="H186" s="1856" t="s">
        <v>28</v>
      </c>
      <c r="I186" s="1856" t="s">
        <v>858</v>
      </c>
    </row>
    <row customHeight="1" ht="11.25">
      <c r="A187" s="1856" t="s">
        <v>2263</v>
      </c>
      <c r="B187" s="1856" t="s">
        <v>16</v>
      </c>
      <c r="C187" s="1856" t="s">
        <v>2387</v>
      </c>
      <c r="D187" s="1856" t="s">
        <v>2388</v>
      </c>
      <c r="E187" s="1856" t="s">
        <v>2389</v>
      </c>
      <c r="F187" s="1856" t="s">
        <v>2281</v>
      </c>
      <c r="G187" s="1856" t="s">
        <v>28</v>
      </c>
      <c r="H187" s="1856" t="s">
        <v>28</v>
      </c>
      <c r="I187" s="1856" t="s">
        <v>858</v>
      </c>
    </row>
    <row customHeight="1" ht="11.25">
      <c r="A188" s="1856" t="s">
        <v>2263</v>
      </c>
      <c r="B188" s="1856" t="s">
        <v>16</v>
      </c>
      <c r="C188" s="1856" t="s">
        <v>2390</v>
      </c>
      <c r="D188" s="1856" t="s">
        <v>2391</v>
      </c>
      <c r="E188" s="1856" t="s">
        <v>2392</v>
      </c>
      <c r="F188" s="1856" t="s">
        <v>2371</v>
      </c>
      <c r="G188" s="1856" t="s">
        <v>2393</v>
      </c>
      <c r="H188" s="1856" t="s">
        <v>28</v>
      </c>
      <c r="I188" s="1856" t="s">
        <v>858</v>
      </c>
    </row>
    <row customHeight="1" ht="11.25">
      <c r="A189" s="1856" t="s">
        <v>2263</v>
      </c>
      <c r="B189" s="1856" t="s">
        <v>16</v>
      </c>
      <c r="C189" s="1856" t="s">
        <v>2394</v>
      </c>
      <c r="D189" s="1856" t="s">
        <v>2395</v>
      </c>
      <c r="E189" s="1856" t="s">
        <v>2396</v>
      </c>
      <c r="F189" s="1856" t="s">
        <v>2335</v>
      </c>
      <c r="G189" s="1856" t="s">
        <v>28</v>
      </c>
      <c r="H189" s="1856" t="s">
        <v>28</v>
      </c>
      <c r="I189" s="1856" t="s">
        <v>858</v>
      </c>
    </row>
    <row customHeight="1" ht="11.25">
      <c r="A190" s="1856" t="s">
        <v>2263</v>
      </c>
      <c r="B190" s="1856" t="s">
        <v>16</v>
      </c>
      <c r="C190" s="1856" t="s">
        <v>2397</v>
      </c>
      <c r="D190" s="1856" t="s">
        <v>2398</v>
      </c>
      <c r="E190" s="1856" t="s">
        <v>2399</v>
      </c>
      <c r="F190" s="1856" t="s">
        <v>2371</v>
      </c>
      <c r="G190" s="1856" t="s">
        <v>28</v>
      </c>
      <c r="H190" s="1856" t="s">
        <v>28</v>
      </c>
      <c r="I190" s="1856" t="s">
        <v>858</v>
      </c>
    </row>
    <row customHeight="1" ht="11.25">
      <c r="A191" s="1856" t="s">
        <v>2263</v>
      </c>
      <c r="B191" s="1856" t="s">
        <v>16</v>
      </c>
      <c r="C191" s="1856" t="s">
        <v>2400</v>
      </c>
      <c r="D191" s="1856" t="s">
        <v>2401</v>
      </c>
      <c r="E191" s="1856" t="s">
        <v>2402</v>
      </c>
      <c r="F191" s="1856" t="s">
        <v>2403</v>
      </c>
      <c r="G191" s="1856" t="s">
        <v>28</v>
      </c>
      <c r="H191" s="1856" t="s">
        <v>28</v>
      </c>
      <c r="I191" s="1856" t="s">
        <v>858</v>
      </c>
    </row>
    <row customHeight="1" ht="11.25">
      <c r="A192" s="1856" t="s">
        <v>2263</v>
      </c>
      <c r="B192" s="1856" t="s">
        <v>16</v>
      </c>
      <c r="C192" s="1856" t="s">
        <v>2404</v>
      </c>
      <c r="D192" s="1856" t="s">
        <v>2405</v>
      </c>
      <c r="E192" s="1856" t="s">
        <v>2406</v>
      </c>
      <c r="F192" s="1856" t="s">
        <v>2331</v>
      </c>
      <c r="G192" s="1856" t="s">
        <v>28</v>
      </c>
      <c r="H192" s="1856" t="s">
        <v>28</v>
      </c>
      <c r="I192" s="1856" t="s">
        <v>858</v>
      </c>
    </row>
    <row customHeight="1" ht="11.25">
      <c r="A193" s="1856" t="s">
        <v>2263</v>
      </c>
      <c r="B193" s="1856" t="s">
        <v>16</v>
      </c>
      <c r="C193" s="1856" t="s">
        <v>2407</v>
      </c>
      <c r="D193" s="1856" t="s">
        <v>2408</v>
      </c>
      <c r="E193" s="1856" t="s">
        <v>2409</v>
      </c>
      <c r="F193" s="1856" t="s">
        <v>2371</v>
      </c>
      <c r="G193" s="1856" t="s">
        <v>28</v>
      </c>
      <c r="H193" s="1856" t="s">
        <v>28</v>
      </c>
      <c r="I193" s="1856" t="s">
        <v>858</v>
      </c>
    </row>
    <row customHeight="1" ht="11.25">
      <c r="A194" s="1856" t="s">
        <v>2263</v>
      </c>
      <c r="B194" s="1856" t="s">
        <v>16</v>
      </c>
      <c r="C194" s="1856" t="s">
        <v>2410</v>
      </c>
      <c r="D194" s="1856" t="s">
        <v>2411</v>
      </c>
      <c r="E194" s="1856" t="s">
        <v>2412</v>
      </c>
      <c r="F194" s="1856" t="s">
        <v>2335</v>
      </c>
      <c r="G194" s="1856" t="s">
        <v>28</v>
      </c>
      <c r="H194" s="1856" t="s">
        <v>28</v>
      </c>
      <c r="I194" s="1856" t="s">
        <v>858</v>
      </c>
    </row>
    <row customHeight="1" ht="11.25">
      <c r="A195" s="1856" t="s">
        <v>2263</v>
      </c>
      <c r="B195" s="1856" t="s">
        <v>16</v>
      </c>
      <c r="C195" s="1856" t="s">
        <v>2413</v>
      </c>
      <c r="D195" s="1856" t="s">
        <v>2414</v>
      </c>
      <c r="E195" s="1856" t="s">
        <v>2415</v>
      </c>
      <c r="F195" s="1856" t="s">
        <v>2371</v>
      </c>
      <c r="G195" s="1856" t="s">
        <v>28</v>
      </c>
      <c r="H195" s="1856" t="s">
        <v>28</v>
      </c>
      <c r="I195" s="1856" t="s">
        <v>858</v>
      </c>
    </row>
    <row customHeight="1" ht="11.25">
      <c r="A196" s="1856" t="s">
        <v>2263</v>
      </c>
      <c r="B196" s="1856" t="s">
        <v>16</v>
      </c>
      <c r="C196" s="1856" t="s">
        <v>2416</v>
      </c>
      <c r="D196" s="1856" t="s">
        <v>2417</v>
      </c>
      <c r="E196" s="1856" t="s">
        <v>2418</v>
      </c>
      <c r="F196" s="1856" t="s">
        <v>2281</v>
      </c>
      <c r="G196" s="1856" t="s">
        <v>28</v>
      </c>
      <c r="H196" s="1856" t="s">
        <v>28</v>
      </c>
      <c r="I196" s="1856" t="s">
        <v>858</v>
      </c>
    </row>
    <row customHeight="1" ht="11.25">
      <c r="A197" s="1856" t="s">
        <v>2263</v>
      </c>
      <c r="B197" s="1856" t="s">
        <v>16</v>
      </c>
      <c r="C197" s="1856" t="s">
        <v>2419</v>
      </c>
      <c r="D197" s="1856" t="s">
        <v>2420</v>
      </c>
      <c r="E197" s="1856" t="s">
        <v>2421</v>
      </c>
      <c r="F197" s="1856" t="s">
        <v>2331</v>
      </c>
      <c r="G197" s="1856" t="s">
        <v>28</v>
      </c>
      <c r="H197" s="1856" t="s">
        <v>28</v>
      </c>
      <c r="I197" s="1856" t="s">
        <v>858</v>
      </c>
    </row>
    <row customHeight="1" ht="11.25">
      <c r="A198" s="1856" t="s">
        <v>2263</v>
      </c>
      <c r="B198" s="1856" t="s">
        <v>16</v>
      </c>
      <c r="C198" s="1856" t="s">
        <v>2422</v>
      </c>
      <c r="D198" s="1856" t="s">
        <v>2423</v>
      </c>
      <c r="E198" s="1856" t="s">
        <v>2424</v>
      </c>
      <c r="F198" s="1856" t="s">
        <v>2371</v>
      </c>
      <c r="G198" s="1856" t="s">
        <v>28</v>
      </c>
      <c r="H198" s="1856" t="s">
        <v>28</v>
      </c>
      <c r="I198" s="1856" t="s">
        <v>858</v>
      </c>
    </row>
    <row customHeight="1" ht="11.25">
      <c r="A199" s="1856" t="s">
        <v>2263</v>
      </c>
      <c r="B199" s="1856" t="s">
        <v>16</v>
      </c>
      <c r="C199" s="1856" t="s">
        <v>2425</v>
      </c>
      <c r="D199" s="1856" t="s">
        <v>2426</v>
      </c>
      <c r="E199" s="1856" t="s">
        <v>2427</v>
      </c>
      <c r="F199" s="1856" t="s">
        <v>2428</v>
      </c>
      <c r="G199" s="1856" t="s">
        <v>28</v>
      </c>
      <c r="H199" s="1856" t="s">
        <v>28</v>
      </c>
      <c r="I199" s="1856" t="s">
        <v>858</v>
      </c>
    </row>
    <row customHeight="1" ht="11.25">
      <c r="A200" s="1856" t="s">
        <v>2263</v>
      </c>
      <c r="B200" s="1856" t="s">
        <v>16</v>
      </c>
      <c r="C200" s="1856" t="s">
        <v>2700</v>
      </c>
      <c r="D200" s="1856" t="s">
        <v>2701</v>
      </c>
      <c r="E200" s="1856" t="s">
        <v>2702</v>
      </c>
      <c r="F200" s="1856" t="s">
        <v>2281</v>
      </c>
      <c r="G200" s="1856" t="s">
        <v>2703</v>
      </c>
      <c r="H200" s="1856" t="s">
        <v>28</v>
      </c>
      <c r="I200" s="1856" t="s">
        <v>858</v>
      </c>
    </row>
    <row customHeight="1" ht="11.25">
      <c r="A201" s="1856" t="s">
        <v>2263</v>
      </c>
      <c r="B201" s="1856" t="s">
        <v>16</v>
      </c>
      <c r="C201" s="1856" t="s">
        <v>2438</v>
      </c>
      <c r="D201" s="1856" t="s">
        <v>2439</v>
      </c>
      <c r="E201" s="1856" t="s">
        <v>2440</v>
      </c>
      <c r="F201" s="1856" t="s">
        <v>2335</v>
      </c>
      <c r="G201" s="1856" t="s">
        <v>28</v>
      </c>
      <c r="H201" s="1856" t="s">
        <v>28</v>
      </c>
      <c r="I201" s="1856" t="s">
        <v>858</v>
      </c>
    </row>
    <row customHeight="1" ht="11.25">
      <c r="A202" s="1856" t="s">
        <v>2263</v>
      </c>
      <c r="B202" s="1856" t="s">
        <v>16</v>
      </c>
      <c r="C202" s="1856" t="s">
        <v>2704</v>
      </c>
      <c r="D202" s="1856" t="s">
        <v>2705</v>
      </c>
      <c r="E202" s="1856" t="s">
        <v>2706</v>
      </c>
      <c r="F202" s="1856" t="s">
        <v>2347</v>
      </c>
      <c r="G202" s="1856" t="s">
        <v>2707</v>
      </c>
      <c r="H202" s="1856" t="s">
        <v>28</v>
      </c>
      <c r="I202" s="1856" t="s">
        <v>858</v>
      </c>
    </row>
    <row customHeight="1" ht="11.25">
      <c r="A203" s="1856" t="s">
        <v>2263</v>
      </c>
      <c r="B203" s="1856" t="s">
        <v>16</v>
      </c>
      <c r="C203" s="1856" t="s">
        <v>2467</v>
      </c>
      <c r="D203" s="1856" t="s">
        <v>2468</v>
      </c>
      <c r="E203" s="1856" t="s">
        <v>2469</v>
      </c>
      <c r="F203" s="1856" t="s">
        <v>52</v>
      </c>
      <c r="G203" s="1856" t="s">
        <v>2470</v>
      </c>
      <c r="H203" s="1856" t="s">
        <v>28</v>
      </c>
      <c r="I203" s="1856" t="s">
        <v>858</v>
      </c>
    </row>
    <row customHeight="1" ht="11.25">
      <c r="A204" s="1856" t="s">
        <v>2263</v>
      </c>
      <c r="B204" s="1856" t="s">
        <v>16</v>
      </c>
      <c r="C204" s="1856" t="s">
        <v>2471</v>
      </c>
      <c r="D204" s="1856" t="s">
        <v>2472</v>
      </c>
      <c r="E204" s="1856" t="s">
        <v>2473</v>
      </c>
      <c r="F204" s="1856" t="s">
        <v>2281</v>
      </c>
      <c r="G204" s="1856" t="s">
        <v>2474</v>
      </c>
      <c r="H204" s="1856" t="s">
        <v>28</v>
      </c>
      <c r="I204" s="1856" t="s">
        <v>858</v>
      </c>
    </row>
    <row customHeight="1" ht="11.25">
      <c r="A205" s="1856" t="s">
        <v>2263</v>
      </c>
      <c r="B205" s="1856" t="s">
        <v>16</v>
      </c>
      <c r="C205" s="1856" t="s">
        <v>2475</v>
      </c>
      <c r="D205" s="1856" t="s">
        <v>2476</v>
      </c>
      <c r="E205" s="1856" t="s">
        <v>2477</v>
      </c>
      <c r="F205" s="1856" t="s">
        <v>2335</v>
      </c>
      <c r="G205" s="1856" t="s">
        <v>28</v>
      </c>
      <c r="H205" s="1856" t="s">
        <v>28</v>
      </c>
      <c r="I205" s="1856" t="s">
        <v>858</v>
      </c>
    </row>
    <row customHeight="1" ht="11.25">
      <c r="A206" s="1856" t="s">
        <v>2263</v>
      </c>
      <c r="B206" s="1856" t="s">
        <v>16</v>
      </c>
      <c r="C206" s="1856" t="s">
        <v>2478</v>
      </c>
      <c r="D206" s="1856" t="s">
        <v>2479</v>
      </c>
      <c r="E206" s="1856" t="s">
        <v>2480</v>
      </c>
      <c r="F206" s="1856" t="s">
        <v>2371</v>
      </c>
      <c r="G206" s="1856" t="s">
        <v>28</v>
      </c>
      <c r="H206" s="1856" t="s">
        <v>28</v>
      </c>
      <c r="I206" s="1856" t="s">
        <v>858</v>
      </c>
    </row>
    <row customHeight="1" ht="11.25">
      <c r="A207" s="1856" t="s">
        <v>2263</v>
      </c>
      <c r="B207" s="1856" t="s">
        <v>16</v>
      </c>
      <c r="C207" s="1856" t="s">
        <v>2490</v>
      </c>
      <c r="D207" s="1856" t="s">
        <v>2491</v>
      </c>
      <c r="E207" s="1856" t="s">
        <v>2492</v>
      </c>
      <c r="F207" s="1856" t="s">
        <v>2347</v>
      </c>
      <c r="G207" s="1856" t="s">
        <v>2493</v>
      </c>
      <c r="H207" s="1856" t="s">
        <v>28</v>
      </c>
      <c r="I207" s="1856" t="s">
        <v>858</v>
      </c>
    </row>
    <row customHeight="1" ht="11.25">
      <c r="A208" s="1856" t="s">
        <v>2263</v>
      </c>
      <c r="B208" s="1856" t="s">
        <v>16</v>
      </c>
      <c r="C208" s="1856" t="s">
        <v>2509</v>
      </c>
      <c r="D208" s="1856" t="s">
        <v>2510</v>
      </c>
      <c r="E208" s="1856" t="s">
        <v>2511</v>
      </c>
      <c r="F208" s="1856" t="s">
        <v>2281</v>
      </c>
      <c r="G208" s="1856" t="s">
        <v>28</v>
      </c>
      <c r="H208" s="1856" t="s">
        <v>28</v>
      </c>
      <c r="I208" s="1856" t="s">
        <v>858</v>
      </c>
    </row>
    <row customHeight="1" ht="11.25">
      <c r="A209" s="1856" t="s">
        <v>2263</v>
      </c>
      <c r="B209" s="1856" t="s">
        <v>16</v>
      </c>
      <c r="C209" s="1856" t="s">
        <v>2512</v>
      </c>
      <c r="D209" s="1856" t="s">
        <v>2513</v>
      </c>
      <c r="E209" s="1856" t="s">
        <v>2514</v>
      </c>
      <c r="F209" s="1856" t="s">
        <v>2281</v>
      </c>
      <c r="G209" s="1856" t="s">
        <v>28</v>
      </c>
      <c r="H209" s="1856" t="s">
        <v>28</v>
      </c>
      <c r="I209" s="1856" t="s">
        <v>858</v>
      </c>
    </row>
    <row customHeight="1" ht="11.25">
      <c r="A210" s="1856" t="s">
        <v>2263</v>
      </c>
      <c r="B210" s="1856" t="s">
        <v>16</v>
      </c>
      <c r="C210" s="1856" t="s">
        <v>2529</v>
      </c>
      <c r="D210" s="1856" t="s">
        <v>2527</v>
      </c>
      <c r="E210" s="1856" t="s">
        <v>2530</v>
      </c>
      <c r="F210" s="1856" t="s">
        <v>52</v>
      </c>
      <c r="G210" s="1856" t="s">
        <v>28</v>
      </c>
      <c r="H210" s="1856" t="s">
        <v>28</v>
      </c>
      <c r="I210" s="1856" t="s">
        <v>858</v>
      </c>
    </row>
    <row customHeight="1" ht="11.25">
      <c r="A211" s="1856" t="s">
        <v>2263</v>
      </c>
      <c r="B211" s="1856" t="s">
        <v>16</v>
      </c>
      <c r="C211" s="1856" t="s">
        <v>2534</v>
      </c>
      <c r="D211" s="1856" t="s">
        <v>2535</v>
      </c>
      <c r="E211" s="1856" t="s">
        <v>2536</v>
      </c>
      <c r="F211" s="1856" t="s">
        <v>2281</v>
      </c>
      <c r="G211" s="1856" t="s">
        <v>28</v>
      </c>
      <c r="H211" s="1856" t="s">
        <v>28</v>
      </c>
      <c r="I211" s="1856" t="s">
        <v>858</v>
      </c>
    </row>
    <row customHeight="1" ht="11.25">
      <c r="A212" s="1856" t="s">
        <v>2263</v>
      </c>
      <c r="B212" s="1856" t="s">
        <v>16</v>
      </c>
      <c r="C212" s="1856" t="s">
        <v>2537</v>
      </c>
      <c r="D212" s="1856" t="s">
        <v>2538</v>
      </c>
      <c r="E212" s="1856" t="s">
        <v>2539</v>
      </c>
      <c r="F212" s="1856" t="s">
        <v>2347</v>
      </c>
      <c r="G212" s="1856" t="s">
        <v>28</v>
      </c>
      <c r="H212" s="1856" t="s">
        <v>28</v>
      </c>
      <c r="I212" s="1856" t="s">
        <v>858</v>
      </c>
    </row>
    <row customHeight="1" ht="11.25">
      <c r="A213" s="1856" t="s">
        <v>2263</v>
      </c>
      <c r="B213" s="1856" t="s">
        <v>16</v>
      </c>
      <c r="C213" s="1856" t="s">
        <v>2708</v>
      </c>
      <c r="D213" s="1856" t="s">
        <v>2709</v>
      </c>
      <c r="E213" s="1856" t="s">
        <v>2710</v>
      </c>
      <c r="F213" s="1856" t="s">
        <v>2711</v>
      </c>
      <c r="G213" s="1856" t="s">
        <v>28</v>
      </c>
      <c r="H213" s="1856" t="s">
        <v>28</v>
      </c>
      <c r="I213" s="1856" t="s">
        <v>858</v>
      </c>
    </row>
    <row customHeight="1" ht="11.25">
      <c r="A214" s="1856" t="s">
        <v>2263</v>
      </c>
      <c r="B214" s="1856" t="s">
        <v>16</v>
      </c>
      <c r="C214" s="1856" t="s">
        <v>2570</v>
      </c>
      <c r="D214" s="1856" t="s">
        <v>2571</v>
      </c>
      <c r="E214" s="1856" t="s">
        <v>2572</v>
      </c>
      <c r="F214" s="1856" t="s">
        <v>2281</v>
      </c>
      <c r="G214" s="1856" t="s">
        <v>2573</v>
      </c>
      <c r="H214" s="1856" t="s">
        <v>28</v>
      </c>
      <c r="I214" s="1856" t="s">
        <v>858</v>
      </c>
    </row>
    <row customHeight="1" ht="11.25">
      <c r="A215" s="1856" t="s">
        <v>2263</v>
      </c>
      <c r="B215" s="1856" t="s">
        <v>16</v>
      </c>
      <c r="C215" s="1856" t="s">
        <v>2584</v>
      </c>
      <c r="D215" s="1856" t="s">
        <v>2585</v>
      </c>
      <c r="E215" s="1856" t="s">
        <v>2586</v>
      </c>
      <c r="F215" s="1856" t="s">
        <v>2331</v>
      </c>
      <c r="G215" s="1856" t="s">
        <v>28</v>
      </c>
      <c r="H215" s="1856" t="s">
        <v>28</v>
      </c>
      <c r="I215" s="1856" t="s">
        <v>858</v>
      </c>
    </row>
    <row customHeight="1" ht="11.25">
      <c r="A216" s="1856" t="s">
        <v>2263</v>
      </c>
      <c r="B216" s="1856" t="s">
        <v>16</v>
      </c>
      <c r="C216" s="1856" t="s">
        <v>2596</v>
      </c>
      <c r="D216" s="1856" t="s">
        <v>2597</v>
      </c>
      <c r="E216" s="1856" t="s">
        <v>2598</v>
      </c>
      <c r="F216" s="1856" t="s">
        <v>52</v>
      </c>
      <c r="G216" s="1856" t="s">
        <v>28</v>
      </c>
      <c r="H216" s="1856" t="s">
        <v>28</v>
      </c>
      <c r="I216" s="1856" t="s">
        <v>858</v>
      </c>
    </row>
    <row customHeight="1" ht="11.25">
      <c r="A217" s="1856" t="s">
        <v>2263</v>
      </c>
      <c r="B217" s="1856" t="s">
        <v>16</v>
      </c>
      <c r="C217" s="1856" t="s">
        <v>2712</v>
      </c>
      <c r="D217" s="1856" t="s">
        <v>2713</v>
      </c>
      <c r="E217" s="1856" t="s">
        <v>2710</v>
      </c>
      <c r="F217" s="1856" t="s">
        <v>52</v>
      </c>
      <c r="G217" s="1856" t="s">
        <v>2714</v>
      </c>
      <c r="H217" s="1856" t="s">
        <v>28</v>
      </c>
      <c r="I217" s="1856" t="s">
        <v>858</v>
      </c>
    </row>
    <row customHeight="1" ht="11.25">
      <c r="A218" s="1856" t="s">
        <v>2263</v>
      </c>
      <c r="B218" s="1856" t="s">
        <v>16</v>
      </c>
      <c r="C218" s="1856" t="s">
        <v>2612</v>
      </c>
      <c r="D218" s="1856" t="s">
        <v>2613</v>
      </c>
      <c r="E218" s="1856" t="s">
        <v>2614</v>
      </c>
      <c r="F218" s="1856" t="s">
        <v>2281</v>
      </c>
      <c r="G218" s="1856" t="s">
        <v>28</v>
      </c>
      <c r="H218" s="1856" t="s">
        <v>28</v>
      </c>
      <c r="I218" s="1856" t="s">
        <v>858</v>
      </c>
    </row>
    <row customHeight="1" ht="11.25">
      <c r="A219" s="1856" t="s">
        <v>2263</v>
      </c>
      <c r="B219" s="1856" t="s">
        <v>16</v>
      </c>
      <c r="C219" s="1856" t="s">
        <v>2715</v>
      </c>
      <c r="D219" s="1856" t="s">
        <v>2716</v>
      </c>
      <c r="E219" s="1856" t="s">
        <v>2717</v>
      </c>
      <c r="F219" s="1856" t="s">
        <v>2331</v>
      </c>
      <c r="G219" s="1856" t="s">
        <v>2718</v>
      </c>
      <c r="H219" s="1856" t="s">
        <v>28</v>
      </c>
      <c r="I219" s="1856" t="s">
        <v>858</v>
      </c>
    </row>
    <row customHeight="1" ht="11.25">
      <c r="A220" s="1856" t="s">
        <v>2263</v>
      </c>
      <c r="B220" s="1856" t="s">
        <v>16</v>
      </c>
      <c r="C220" s="1856" t="s">
        <v>2615</v>
      </c>
      <c r="D220" s="1856" t="s">
        <v>2616</v>
      </c>
      <c r="E220" s="1856" t="s">
        <v>2617</v>
      </c>
      <c r="F220" s="1856" t="s">
        <v>2618</v>
      </c>
      <c r="G220" s="1856" t="s">
        <v>2619</v>
      </c>
      <c r="H220" s="1856" t="s">
        <v>28</v>
      </c>
      <c r="I220" s="1856" t="s">
        <v>858</v>
      </c>
    </row>
    <row customHeight="1" ht="11.25">
      <c r="A221" s="1856" t="s">
        <v>2263</v>
      </c>
      <c r="B221" s="1856" t="s">
        <v>16</v>
      </c>
      <c r="C221" s="1856" t="s">
        <v>2620</v>
      </c>
      <c r="D221" s="1856" t="s">
        <v>2621</v>
      </c>
      <c r="E221" s="1856" t="s">
        <v>2622</v>
      </c>
      <c r="F221" s="1856" t="s">
        <v>2331</v>
      </c>
      <c r="G221" s="1856" t="s">
        <v>28</v>
      </c>
      <c r="H221" s="1856" t="s">
        <v>28</v>
      </c>
      <c r="I221" s="1856" t="s">
        <v>858</v>
      </c>
    </row>
    <row customHeight="1" ht="11.25">
      <c r="A222" s="1856" t="s">
        <v>2263</v>
      </c>
      <c r="B222" s="1856" t="s">
        <v>16</v>
      </c>
      <c r="C222" s="1856" t="s">
        <v>2626</v>
      </c>
      <c r="D222" s="1856" t="s">
        <v>2627</v>
      </c>
      <c r="E222" s="1856" t="s">
        <v>2628</v>
      </c>
      <c r="F222" s="1856" t="s">
        <v>2331</v>
      </c>
      <c r="G222" s="1856" t="s">
        <v>28</v>
      </c>
      <c r="H222" s="1856" t="s">
        <v>28</v>
      </c>
      <c r="I222" s="1856" t="s">
        <v>858</v>
      </c>
    </row>
    <row customHeight="1" ht="11.25">
      <c r="A223" s="1856" t="s">
        <v>2263</v>
      </c>
      <c r="B223" s="1856" t="s">
        <v>16</v>
      </c>
      <c r="C223" s="1856" t="s">
        <v>2629</v>
      </c>
      <c r="D223" s="1856" t="s">
        <v>2630</v>
      </c>
      <c r="E223" s="1856" t="s">
        <v>2631</v>
      </c>
      <c r="F223" s="1856" t="s">
        <v>2335</v>
      </c>
      <c r="G223" s="1856" t="s">
        <v>28</v>
      </c>
      <c r="H223" s="1856" t="s">
        <v>28</v>
      </c>
      <c r="I223" s="1856" t="s">
        <v>858</v>
      </c>
    </row>
    <row customHeight="1" ht="11.25">
      <c r="A224" s="1856" t="s">
        <v>2263</v>
      </c>
      <c r="B224" s="1856" t="s">
        <v>16</v>
      </c>
      <c r="C224" s="1856" t="s">
        <v>2719</v>
      </c>
      <c r="D224" s="1856" t="s">
        <v>2720</v>
      </c>
      <c r="E224" s="1856" t="s">
        <v>2721</v>
      </c>
      <c r="F224" s="1856" t="s">
        <v>52</v>
      </c>
      <c r="G224" s="1856" t="s">
        <v>2722</v>
      </c>
      <c r="H224" s="1856" t="s">
        <v>28</v>
      </c>
      <c r="I224" s="1856" t="s">
        <v>858</v>
      </c>
    </row>
    <row customHeight="1" ht="11.25">
      <c r="A225" s="1856" t="s">
        <v>2263</v>
      </c>
      <c r="B225" s="1856" t="s">
        <v>16</v>
      </c>
      <c r="C225" s="1856" t="s">
        <v>2636</v>
      </c>
      <c r="D225" s="1856" t="s">
        <v>2637</v>
      </c>
      <c r="E225" s="1856" t="s">
        <v>2638</v>
      </c>
      <c r="F225" s="1856" t="s">
        <v>2639</v>
      </c>
      <c r="G225" s="1856" t="s">
        <v>28</v>
      </c>
      <c r="H225" s="1856" t="s">
        <v>28</v>
      </c>
      <c r="I225" s="1856" t="s">
        <v>858</v>
      </c>
    </row>
    <row customHeight="1" ht="11.25">
      <c r="A226" s="1856" t="s">
        <v>2263</v>
      </c>
      <c r="B226" s="1856" t="s">
        <v>16</v>
      </c>
      <c r="C226" s="1856" t="s">
        <v>2723</v>
      </c>
      <c r="D226" s="1856" t="s">
        <v>2641</v>
      </c>
      <c r="E226" s="1856" t="s">
        <v>2642</v>
      </c>
      <c r="F226" s="1856" t="s">
        <v>2724</v>
      </c>
      <c r="G226" s="1856" t="s">
        <v>28</v>
      </c>
      <c r="H226" s="1856" t="s">
        <v>28</v>
      </c>
      <c r="I226" s="1856" t="s">
        <v>858</v>
      </c>
    </row>
    <row customHeight="1" ht="11.25">
      <c r="A227" s="1856" t="s">
        <v>2263</v>
      </c>
      <c r="B227" s="1856" t="s">
        <v>16</v>
      </c>
      <c r="C227" s="1856" t="s">
        <v>2640</v>
      </c>
      <c r="D227" s="1856" t="s">
        <v>2641</v>
      </c>
      <c r="E227" s="1856" t="s">
        <v>2642</v>
      </c>
      <c r="F227" s="1856" t="s">
        <v>2643</v>
      </c>
      <c r="G227" s="1856" t="s">
        <v>2644</v>
      </c>
      <c r="H227" s="1856" t="s">
        <v>28</v>
      </c>
      <c r="I227" s="1856" t="s">
        <v>858</v>
      </c>
    </row>
    <row customHeight="1" ht="11.25">
      <c r="A228" s="1856" t="s">
        <v>2263</v>
      </c>
      <c r="B228" s="1856" t="s">
        <v>16</v>
      </c>
      <c r="C228" s="1856" t="s">
        <v>2645</v>
      </c>
      <c r="D228" s="1856" t="s">
        <v>2646</v>
      </c>
      <c r="E228" s="1856" t="s">
        <v>2647</v>
      </c>
      <c r="F228" s="1856" t="s">
        <v>52</v>
      </c>
      <c r="G228" s="1856" t="s">
        <v>28</v>
      </c>
      <c r="H228" s="1856" t="s">
        <v>28</v>
      </c>
      <c r="I228" s="1856" t="s">
        <v>858</v>
      </c>
    </row>
    <row customHeight="1" ht="11.25">
      <c r="A229" s="1856" t="s">
        <v>2263</v>
      </c>
      <c r="B229" s="1856" t="s">
        <v>16</v>
      </c>
      <c r="C229" s="1856" t="s">
        <v>28</v>
      </c>
      <c r="D229" s="1856" t="s">
        <v>2648</v>
      </c>
      <c r="E229" s="1856" t="s">
        <v>2649</v>
      </c>
      <c r="F229" s="1856" t="s">
        <v>52</v>
      </c>
      <c r="G229" s="1856" t="s">
        <v>28</v>
      </c>
      <c r="H229" s="1856" t="s">
        <v>28</v>
      </c>
      <c r="I229" s="1856" t="s">
        <v>858</v>
      </c>
    </row>
    <row customHeight="1" ht="11.25">
      <c r="A230" s="1856" t="s">
        <v>2263</v>
      </c>
      <c r="B230" s="1856" t="s">
        <v>16</v>
      </c>
      <c r="C230" s="1856" t="s">
        <v>2650</v>
      </c>
      <c r="D230" s="1856" t="s">
        <v>2651</v>
      </c>
      <c r="E230" s="1856" t="s">
        <v>2652</v>
      </c>
      <c r="F230" s="1856" t="s">
        <v>2653</v>
      </c>
      <c r="G230" s="1856" t="s">
        <v>28</v>
      </c>
      <c r="H230" s="1856" t="s">
        <v>28</v>
      </c>
      <c r="I230" s="1856" t="s">
        <v>858</v>
      </c>
    </row>
    <row customHeight="1" ht="11.25">
      <c r="A231" s="1856" t="s">
        <v>2263</v>
      </c>
      <c r="B231" s="1856" t="s">
        <v>16</v>
      </c>
      <c r="C231" s="1856" t="s">
        <v>2654</v>
      </c>
      <c r="D231" s="1856" t="s">
        <v>2655</v>
      </c>
      <c r="E231" s="1856" t="s">
        <v>2656</v>
      </c>
      <c r="F231" s="1856" t="s">
        <v>2331</v>
      </c>
      <c r="G231" s="1856" t="s">
        <v>28</v>
      </c>
      <c r="H231" s="1856" t="s">
        <v>28</v>
      </c>
      <c r="I231" s="1856" t="s">
        <v>858</v>
      </c>
    </row>
    <row customHeight="1" ht="11.25">
      <c r="A232" s="1856" t="s">
        <v>2263</v>
      </c>
      <c r="B232" s="1856" t="s">
        <v>16</v>
      </c>
      <c r="C232" s="1856" t="s">
        <v>2658</v>
      </c>
      <c r="D232" s="1856" t="s">
        <v>2659</v>
      </c>
      <c r="E232" s="1856" t="s">
        <v>2660</v>
      </c>
      <c r="F232" s="1856" t="s">
        <v>2661</v>
      </c>
      <c r="G232" s="1856" t="s">
        <v>28</v>
      </c>
      <c r="H232" s="1856" t="s">
        <v>28</v>
      </c>
      <c r="I232" s="1856" t="s">
        <v>858</v>
      </c>
    </row>
    <row customHeight="1" ht="11.25">
      <c r="A233" s="1856" t="s">
        <v>2263</v>
      </c>
      <c r="B233" s="1856" t="s">
        <v>16</v>
      </c>
      <c r="C233" s="1856" t="s">
        <v>2666</v>
      </c>
      <c r="D233" s="1856" t="s">
        <v>2667</v>
      </c>
      <c r="E233" s="1856" t="s">
        <v>2660</v>
      </c>
      <c r="F233" s="1856" t="s">
        <v>2665</v>
      </c>
      <c r="G233" s="1856" t="s">
        <v>28</v>
      </c>
      <c r="H233" s="1856" t="s">
        <v>28</v>
      </c>
      <c r="I233" s="1856" t="s">
        <v>858</v>
      </c>
    </row>
    <row customHeight="1" ht="11.25">
      <c r="A234" s="1856" t="s">
        <v>2263</v>
      </c>
      <c r="B234" s="1856" t="s">
        <v>16</v>
      </c>
      <c r="C234" s="1856" t="s">
        <v>2668</v>
      </c>
      <c r="D234" s="1856" t="s">
        <v>2669</v>
      </c>
      <c r="E234" s="1856" t="s">
        <v>2670</v>
      </c>
      <c r="F234" s="1856" t="s">
        <v>52</v>
      </c>
      <c r="G234" s="1856" t="s">
        <v>28</v>
      </c>
      <c r="H234" s="1856" t="s">
        <v>28</v>
      </c>
      <c r="I234" s="1856" t="s">
        <v>858</v>
      </c>
    </row>
    <row customHeight="1" ht="11.25">
      <c r="A235" s="1856" t="s">
        <v>2263</v>
      </c>
      <c r="B235" s="1856" t="s">
        <v>16</v>
      </c>
      <c r="C235" s="1856" t="s">
        <v>2671</v>
      </c>
      <c r="D235" s="1856" t="s">
        <v>2672</v>
      </c>
      <c r="E235" s="1856" t="s">
        <v>2673</v>
      </c>
      <c r="F235" s="1856" t="s">
        <v>2674</v>
      </c>
      <c r="G235" s="1856" t="s">
        <v>28</v>
      </c>
      <c r="H235" s="1856" t="s">
        <v>28</v>
      </c>
      <c r="I235" s="1856" t="s">
        <v>858</v>
      </c>
    </row>
    <row customHeight="1" ht="11.25">
      <c r="A236" s="1856" t="s">
        <v>2263</v>
      </c>
      <c r="B236" s="1856" t="s">
        <v>16</v>
      </c>
      <c r="C236" s="1856" t="s">
        <v>2678</v>
      </c>
      <c r="D236" s="1856" t="s">
        <v>2679</v>
      </c>
      <c r="E236" s="1856" t="s">
        <v>2673</v>
      </c>
      <c r="F236" s="1856" t="s">
        <v>2680</v>
      </c>
      <c r="G236" s="1856" t="s">
        <v>28</v>
      </c>
      <c r="H236" s="1856" t="s">
        <v>28</v>
      </c>
      <c r="I236" s="1856" t="s">
        <v>858</v>
      </c>
    </row>
    <row customHeight="1" ht="11.25">
      <c r="A237" s="1856" t="s">
        <v>2263</v>
      </c>
      <c r="B237" s="1856" t="s">
        <v>16</v>
      </c>
      <c r="C237" s="1856" t="s">
        <v>2681</v>
      </c>
      <c r="D237" s="1856" t="s">
        <v>2682</v>
      </c>
      <c r="E237" s="1856" t="s">
        <v>2683</v>
      </c>
      <c r="F237" s="1856" t="s">
        <v>2347</v>
      </c>
      <c r="G237" s="1856" t="s">
        <v>28</v>
      </c>
      <c r="H237" s="1856" t="s">
        <v>28</v>
      </c>
      <c r="I237" s="1856" t="s">
        <v>858</v>
      </c>
    </row>
    <row customHeight="1" ht="11.25">
      <c r="A238" s="1856" t="s">
        <v>2263</v>
      </c>
      <c r="B238" s="1856" t="s">
        <v>16</v>
      </c>
      <c r="C238" s="1856" t="s">
        <v>2270</v>
      </c>
      <c r="D238" s="1856" t="s">
        <v>2271</v>
      </c>
      <c r="E238" s="1856" t="s">
        <v>2272</v>
      </c>
      <c r="F238" s="1856" t="s">
        <v>52</v>
      </c>
      <c r="G238" s="1856" t="s">
        <v>28</v>
      </c>
      <c r="H238" s="1856" t="s">
        <v>28</v>
      </c>
      <c r="I238" s="1856" t="s">
        <v>911</v>
      </c>
    </row>
    <row customHeight="1" ht="11.25">
      <c r="A239" s="1856" t="s">
        <v>2263</v>
      </c>
      <c r="B239" s="1856" t="s">
        <v>16</v>
      </c>
      <c r="C239" s="1856" t="s">
        <v>2688</v>
      </c>
      <c r="D239" s="1856" t="s">
        <v>2689</v>
      </c>
      <c r="E239" s="1856" t="s">
        <v>2690</v>
      </c>
      <c r="F239" s="1856" t="s">
        <v>2331</v>
      </c>
      <c r="G239" s="1856" t="s">
        <v>28</v>
      </c>
      <c r="H239" s="1856" t="s">
        <v>28</v>
      </c>
      <c r="I239" s="1856" t="s">
        <v>911</v>
      </c>
    </row>
    <row customHeight="1" ht="11.25">
      <c r="A240" s="1856" t="s">
        <v>2263</v>
      </c>
      <c r="B240" s="1856" t="s">
        <v>16</v>
      </c>
      <c r="C240" s="1856" t="s">
        <v>2278</v>
      </c>
      <c r="D240" s="1856" t="s">
        <v>2279</v>
      </c>
      <c r="E240" s="1856" t="s">
        <v>2280</v>
      </c>
      <c r="F240" s="1856" t="s">
        <v>2281</v>
      </c>
      <c r="G240" s="1856" t="s">
        <v>28</v>
      </c>
      <c r="H240" s="1856" t="s">
        <v>28</v>
      </c>
      <c r="I240" s="1856" t="s">
        <v>911</v>
      </c>
    </row>
    <row customHeight="1" ht="11.25">
      <c r="A241" s="1856" t="s">
        <v>2263</v>
      </c>
      <c r="B241" s="1856" t="s">
        <v>16</v>
      </c>
      <c r="C241" s="1856" t="s">
        <v>2282</v>
      </c>
      <c r="D241" s="1856" t="s">
        <v>2283</v>
      </c>
      <c r="E241" s="1856" t="s">
        <v>2284</v>
      </c>
      <c r="F241" s="1856" t="s">
        <v>2281</v>
      </c>
      <c r="G241" s="1856" t="s">
        <v>28</v>
      </c>
      <c r="H241" s="1856" t="s">
        <v>28</v>
      </c>
      <c r="I241" s="1856" t="s">
        <v>911</v>
      </c>
    </row>
    <row customHeight="1" ht="11.25">
      <c r="A242" s="1856" t="s">
        <v>2263</v>
      </c>
      <c r="B242" s="1856" t="s">
        <v>16</v>
      </c>
      <c r="C242" s="1856" t="s">
        <v>2289</v>
      </c>
      <c r="D242" s="1856" t="s">
        <v>2290</v>
      </c>
      <c r="E242" s="1856" t="s">
        <v>2291</v>
      </c>
      <c r="F242" s="1856" t="s">
        <v>52</v>
      </c>
      <c r="G242" s="1856" t="s">
        <v>28</v>
      </c>
      <c r="H242" s="1856" t="s">
        <v>28</v>
      </c>
      <c r="I242" s="1856" t="s">
        <v>911</v>
      </c>
    </row>
    <row customHeight="1" ht="11.25">
      <c r="A243" s="1856" t="s">
        <v>2263</v>
      </c>
      <c r="B243" s="1856" t="s">
        <v>16</v>
      </c>
      <c r="C243" s="1856" t="s">
        <v>2691</v>
      </c>
      <c r="D243" s="1856" t="s">
        <v>2692</v>
      </c>
      <c r="E243" s="1856" t="s">
        <v>2693</v>
      </c>
      <c r="F243" s="1856" t="s">
        <v>52</v>
      </c>
      <c r="G243" s="1856" t="s">
        <v>28</v>
      </c>
      <c r="H243" s="1856" t="s">
        <v>28</v>
      </c>
      <c r="I243" s="1856" t="s">
        <v>911</v>
      </c>
    </row>
    <row customHeight="1" ht="11.25">
      <c r="A244" s="1856" t="s">
        <v>2263</v>
      </c>
      <c r="B244" s="1856" t="s">
        <v>16</v>
      </c>
      <c r="C244" s="1856" t="s">
        <v>2298</v>
      </c>
      <c r="D244" s="1856" t="s">
        <v>2299</v>
      </c>
      <c r="E244" s="1856" t="s">
        <v>2300</v>
      </c>
      <c r="F244" s="1856" t="s">
        <v>52</v>
      </c>
      <c r="G244" s="1856" t="s">
        <v>28</v>
      </c>
      <c r="H244" s="1856" t="s">
        <v>28</v>
      </c>
      <c r="I244" s="1856" t="s">
        <v>911</v>
      </c>
    </row>
    <row customHeight="1" ht="11.25">
      <c r="A245" s="1856" t="s">
        <v>2263</v>
      </c>
      <c r="B245" s="1856" t="s">
        <v>16</v>
      </c>
      <c r="C245" s="1856" t="s">
        <v>2308</v>
      </c>
      <c r="D245" s="1856" t="s">
        <v>2309</v>
      </c>
      <c r="E245" s="1856" t="s">
        <v>2310</v>
      </c>
      <c r="F245" s="1856" t="s">
        <v>52</v>
      </c>
      <c r="G245" s="1856" t="s">
        <v>28</v>
      </c>
      <c r="H245" s="1856" t="s">
        <v>28</v>
      </c>
      <c r="I245" s="1856" t="s">
        <v>911</v>
      </c>
    </row>
    <row customHeight="1" ht="11.25">
      <c r="A246" s="1856" t="s">
        <v>2263</v>
      </c>
      <c r="B246" s="1856" t="s">
        <v>16</v>
      </c>
      <c r="C246" s="1856" t="s">
        <v>2324</v>
      </c>
      <c r="D246" s="1856" t="s">
        <v>2325</v>
      </c>
      <c r="E246" s="1856" t="s">
        <v>2326</v>
      </c>
      <c r="F246" s="1856" t="s">
        <v>2281</v>
      </c>
      <c r="G246" s="1856" t="s">
        <v>2327</v>
      </c>
      <c r="H246" s="1856" t="s">
        <v>28</v>
      </c>
      <c r="I246" s="1856" t="s">
        <v>911</v>
      </c>
    </row>
    <row customHeight="1" ht="11.25">
      <c r="A247" s="1856" t="s">
        <v>2263</v>
      </c>
      <c r="B247" s="1856" t="s">
        <v>16</v>
      </c>
      <c r="C247" s="1856" t="s">
        <v>2336</v>
      </c>
      <c r="D247" s="1856" t="s">
        <v>2337</v>
      </c>
      <c r="E247" s="1856" t="s">
        <v>2338</v>
      </c>
      <c r="F247" s="1856" t="s">
        <v>52</v>
      </c>
      <c r="G247" s="1856" t="s">
        <v>2339</v>
      </c>
      <c r="H247" s="1856" t="s">
        <v>28</v>
      </c>
      <c r="I247" s="1856" t="s">
        <v>911</v>
      </c>
    </row>
    <row customHeight="1" ht="11.25">
      <c r="A248" s="1856" t="s">
        <v>2263</v>
      </c>
      <c r="B248" s="1856" t="s">
        <v>16</v>
      </c>
      <c r="C248" s="1856" t="s">
        <v>28</v>
      </c>
      <c r="D248" s="1856" t="s">
        <v>2351</v>
      </c>
      <c r="E248" s="1856" t="s">
        <v>2352</v>
      </c>
      <c r="F248" s="1856" t="s">
        <v>52</v>
      </c>
      <c r="G248" s="1856" t="s">
        <v>28</v>
      </c>
      <c r="H248" s="1856" t="s">
        <v>28</v>
      </c>
      <c r="I248" s="1856" t="s">
        <v>911</v>
      </c>
    </row>
    <row customHeight="1" ht="11.25">
      <c r="A249" s="1856" t="s">
        <v>2263</v>
      </c>
      <c r="B249" s="1856" t="s">
        <v>16</v>
      </c>
      <c r="C249" s="1856" t="s">
        <v>2353</v>
      </c>
      <c r="D249" s="1856" t="s">
        <v>2354</v>
      </c>
      <c r="E249" s="1856" t="s">
        <v>2291</v>
      </c>
      <c r="F249" s="1856" t="s">
        <v>2322</v>
      </c>
      <c r="G249" s="1856" t="s">
        <v>28</v>
      </c>
      <c r="H249" s="1856" t="s">
        <v>28</v>
      </c>
      <c r="I249" s="1856" t="s">
        <v>911</v>
      </c>
    </row>
    <row customHeight="1" ht="11.25">
      <c r="A250" s="1856" t="s">
        <v>2263</v>
      </c>
      <c r="B250" s="1856" t="s">
        <v>16</v>
      </c>
      <c r="C250" s="1856" t="s">
        <v>2725</v>
      </c>
      <c r="D250" s="1856" t="s">
        <v>2726</v>
      </c>
      <c r="E250" s="1856" t="s">
        <v>2727</v>
      </c>
      <c r="F250" s="1856" t="s">
        <v>2281</v>
      </c>
      <c r="G250" s="1856" t="s">
        <v>28</v>
      </c>
      <c r="H250" s="1856" t="s">
        <v>28</v>
      </c>
      <c r="I250" s="1856" t="s">
        <v>911</v>
      </c>
    </row>
    <row customHeight="1" ht="11.25">
      <c r="A251" s="1856" t="s">
        <v>2263</v>
      </c>
      <c r="B251" s="1856" t="s">
        <v>16</v>
      </c>
      <c r="C251" s="1856" t="s">
        <v>2365</v>
      </c>
      <c r="D251" s="1856" t="s">
        <v>2366</v>
      </c>
      <c r="E251" s="1856" t="s">
        <v>2367</v>
      </c>
      <c r="F251" s="1856" t="s">
        <v>2281</v>
      </c>
      <c r="G251" s="1856" t="s">
        <v>28</v>
      </c>
      <c r="H251" s="1856" t="s">
        <v>28</v>
      </c>
      <c r="I251" s="1856" t="s">
        <v>911</v>
      </c>
    </row>
    <row customHeight="1" ht="11.25">
      <c r="A252" s="1856" t="s">
        <v>2263</v>
      </c>
      <c r="B252" s="1856" t="s">
        <v>16</v>
      </c>
      <c r="C252" s="1856" t="s">
        <v>2697</v>
      </c>
      <c r="D252" s="1856" t="s">
        <v>2698</v>
      </c>
      <c r="E252" s="1856" t="s">
        <v>2699</v>
      </c>
      <c r="F252" s="1856" t="s">
        <v>2335</v>
      </c>
      <c r="G252" s="1856" t="s">
        <v>28</v>
      </c>
      <c r="H252" s="1856" t="s">
        <v>28</v>
      </c>
      <c r="I252" s="1856" t="s">
        <v>911</v>
      </c>
    </row>
    <row customHeight="1" ht="11.25">
      <c r="A253" s="1856" t="s">
        <v>2263</v>
      </c>
      <c r="B253" s="1856" t="s">
        <v>16</v>
      </c>
      <c r="C253" s="1856" t="s">
        <v>2384</v>
      </c>
      <c r="D253" s="1856" t="s">
        <v>2385</v>
      </c>
      <c r="E253" s="1856" t="s">
        <v>2386</v>
      </c>
      <c r="F253" s="1856" t="s">
        <v>2281</v>
      </c>
      <c r="G253" s="1856" t="s">
        <v>28</v>
      </c>
      <c r="H253" s="1856" t="s">
        <v>28</v>
      </c>
      <c r="I253" s="1856" t="s">
        <v>911</v>
      </c>
    </row>
    <row customHeight="1" ht="11.25">
      <c r="A254" s="1856" t="s">
        <v>2263</v>
      </c>
      <c r="B254" s="1856" t="s">
        <v>16</v>
      </c>
      <c r="C254" s="1856" t="s">
        <v>2387</v>
      </c>
      <c r="D254" s="1856" t="s">
        <v>2388</v>
      </c>
      <c r="E254" s="1856" t="s">
        <v>2389</v>
      </c>
      <c r="F254" s="1856" t="s">
        <v>2281</v>
      </c>
      <c r="G254" s="1856" t="s">
        <v>28</v>
      </c>
      <c r="H254" s="1856" t="s">
        <v>28</v>
      </c>
      <c r="I254" s="1856" t="s">
        <v>911</v>
      </c>
    </row>
    <row customHeight="1" ht="11.25">
      <c r="A255" s="1856" t="s">
        <v>2263</v>
      </c>
      <c r="B255" s="1856" t="s">
        <v>16</v>
      </c>
      <c r="C255" s="1856" t="s">
        <v>2397</v>
      </c>
      <c r="D255" s="1856" t="s">
        <v>2398</v>
      </c>
      <c r="E255" s="1856" t="s">
        <v>2399</v>
      </c>
      <c r="F255" s="1856" t="s">
        <v>2371</v>
      </c>
      <c r="G255" s="1856" t="s">
        <v>28</v>
      </c>
      <c r="H255" s="1856" t="s">
        <v>28</v>
      </c>
      <c r="I255" s="1856" t="s">
        <v>911</v>
      </c>
    </row>
    <row customHeight="1" ht="11.25">
      <c r="A256" s="1856" t="s">
        <v>2263</v>
      </c>
      <c r="B256" s="1856" t="s">
        <v>16</v>
      </c>
      <c r="C256" s="1856" t="s">
        <v>2410</v>
      </c>
      <c r="D256" s="1856" t="s">
        <v>2411</v>
      </c>
      <c r="E256" s="1856" t="s">
        <v>2412</v>
      </c>
      <c r="F256" s="1856" t="s">
        <v>2335</v>
      </c>
      <c r="G256" s="1856" t="s">
        <v>28</v>
      </c>
      <c r="H256" s="1856" t="s">
        <v>28</v>
      </c>
      <c r="I256" s="1856" t="s">
        <v>911</v>
      </c>
    </row>
    <row customHeight="1" ht="11.25">
      <c r="A257" s="1856" t="s">
        <v>2263</v>
      </c>
      <c r="B257" s="1856" t="s">
        <v>16</v>
      </c>
      <c r="C257" s="1856" t="s">
        <v>2413</v>
      </c>
      <c r="D257" s="1856" t="s">
        <v>2414</v>
      </c>
      <c r="E257" s="1856" t="s">
        <v>2415</v>
      </c>
      <c r="F257" s="1856" t="s">
        <v>2371</v>
      </c>
      <c r="G257" s="1856" t="s">
        <v>28</v>
      </c>
      <c r="H257" s="1856" t="s">
        <v>28</v>
      </c>
      <c r="I257" s="1856" t="s">
        <v>911</v>
      </c>
    </row>
    <row customHeight="1" ht="11.25">
      <c r="A258" s="1856" t="s">
        <v>2263</v>
      </c>
      <c r="B258" s="1856" t="s">
        <v>16</v>
      </c>
      <c r="C258" s="1856" t="s">
        <v>2416</v>
      </c>
      <c r="D258" s="1856" t="s">
        <v>2417</v>
      </c>
      <c r="E258" s="1856" t="s">
        <v>2418</v>
      </c>
      <c r="F258" s="1856" t="s">
        <v>2281</v>
      </c>
      <c r="G258" s="1856" t="s">
        <v>28</v>
      </c>
      <c r="H258" s="1856" t="s">
        <v>28</v>
      </c>
      <c r="I258" s="1856" t="s">
        <v>911</v>
      </c>
    </row>
    <row customHeight="1" ht="11.25">
      <c r="A259" s="1856" t="s">
        <v>2263</v>
      </c>
      <c r="B259" s="1856" t="s">
        <v>16</v>
      </c>
      <c r="C259" s="1856" t="s">
        <v>2422</v>
      </c>
      <c r="D259" s="1856" t="s">
        <v>2423</v>
      </c>
      <c r="E259" s="1856" t="s">
        <v>2424</v>
      </c>
      <c r="F259" s="1856" t="s">
        <v>2371</v>
      </c>
      <c r="G259" s="1856" t="s">
        <v>28</v>
      </c>
      <c r="H259" s="1856" t="s">
        <v>28</v>
      </c>
      <c r="I259" s="1856" t="s">
        <v>911</v>
      </c>
    </row>
    <row customHeight="1" ht="11.25">
      <c r="A260" s="1856" t="s">
        <v>2263</v>
      </c>
      <c r="B260" s="1856" t="s">
        <v>16</v>
      </c>
      <c r="C260" s="1856" t="s">
        <v>2425</v>
      </c>
      <c r="D260" s="1856" t="s">
        <v>2426</v>
      </c>
      <c r="E260" s="1856" t="s">
        <v>2427</v>
      </c>
      <c r="F260" s="1856" t="s">
        <v>2428</v>
      </c>
      <c r="G260" s="1856" t="s">
        <v>28</v>
      </c>
      <c r="H260" s="1856" t="s">
        <v>28</v>
      </c>
      <c r="I260" s="1856" t="s">
        <v>911</v>
      </c>
    </row>
    <row customHeight="1" ht="11.25">
      <c r="A261" s="1856" t="s">
        <v>2263</v>
      </c>
      <c r="B261" s="1856" t="s">
        <v>16</v>
      </c>
      <c r="C261" s="1856" t="s">
        <v>2728</v>
      </c>
      <c r="D261" s="1856" t="s">
        <v>2729</v>
      </c>
      <c r="E261" s="1856" t="s">
        <v>2730</v>
      </c>
      <c r="F261" s="1856" t="s">
        <v>52</v>
      </c>
      <c r="G261" s="1856" t="s">
        <v>28</v>
      </c>
      <c r="H261" s="1856" t="s">
        <v>28</v>
      </c>
      <c r="I261" s="1856" t="s">
        <v>911</v>
      </c>
    </row>
    <row customHeight="1" ht="11.25">
      <c r="A262" s="1856" t="s">
        <v>2263</v>
      </c>
      <c r="B262" s="1856" t="s">
        <v>16</v>
      </c>
      <c r="C262" s="1856" t="s">
        <v>2700</v>
      </c>
      <c r="D262" s="1856" t="s">
        <v>2701</v>
      </c>
      <c r="E262" s="1856" t="s">
        <v>2702</v>
      </c>
      <c r="F262" s="1856" t="s">
        <v>2281</v>
      </c>
      <c r="G262" s="1856" t="s">
        <v>2703</v>
      </c>
      <c r="H262" s="1856" t="s">
        <v>28</v>
      </c>
      <c r="I262" s="1856" t="s">
        <v>911</v>
      </c>
    </row>
    <row customHeight="1" ht="11.25">
      <c r="A263" s="1856" t="s">
        <v>2263</v>
      </c>
      <c r="B263" s="1856" t="s">
        <v>16</v>
      </c>
      <c r="C263" s="1856" t="s">
        <v>2704</v>
      </c>
      <c r="D263" s="1856" t="s">
        <v>2705</v>
      </c>
      <c r="E263" s="1856" t="s">
        <v>2706</v>
      </c>
      <c r="F263" s="1856" t="s">
        <v>2347</v>
      </c>
      <c r="G263" s="1856" t="s">
        <v>2707</v>
      </c>
      <c r="H263" s="1856" t="s">
        <v>28</v>
      </c>
      <c r="I263" s="1856" t="s">
        <v>911</v>
      </c>
    </row>
    <row customHeight="1" ht="11.25">
      <c r="A264" s="1856" t="s">
        <v>2263</v>
      </c>
      <c r="B264" s="1856" t="s">
        <v>16</v>
      </c>
      <c r="C264" s="1856" t="s">
        <v>2467</v>
      </c>
      <c r="D264" s="1856" t="s">
        <v>2468</v>
      </c>
      <c r="E264" s="1856" t="s">
        <v>2469</v>
      </c>
      <c r="F264" s="1856" t="s">
        <v>52</v>
      </c>
      <c r="G264" s="1856" t="s">
        <v>2470</v>
      </c>
      <c r="H264" s="1856" t="s">
        <v>28</v>
      </c>
      <c r="I264" s="1856" t="s">
        <v>911</v>
      </c>
    </row>
    <row customHeight="1" ht="11.25">
      <c r="A265" s="1856" t="s">
        <v>2263</v>
      </c>
      <c r="B265" s="1856" t="s">
        <v>16</v>
      </c>
      <c r="C265" s="1856" t="s">
        <v>2478</v>
      </c>
      <c r="D265" s="1856" t="s">
        <v>2479</v>
      </c>
      <c r="E265" s="1856" t="s">
        <v>2480</v>
      </c>
      <c r="F265" s="1856" t="s">
        <v>2371</v>
      </c>
      <c r="G265" s="1856" t="s">
        <v>28</v>
      </c>
      <c r="H265" s="1856" t="s">
        <v>28</v>
      </c>
      <c r="I265" s="1856" t="s">
        <v>911</v>
      </c>
    </row>
    <row customHeight="1" ht="11.25">
      <c r="A266" s="1856" t="s">
        <v>2263</v>
      </c>
      <c r="B266" s="1856" t="s">
        <v>16</v>
      </c>
      <c r="C266" s="1856" t="s">
        <v>2509</v>
      </c>
      <c r="D266" s="1856" t="s">
        <v>2510</v>
      </c>
      <c r="E266" s="1856" t="s">
        <v>2511</v>
      </c>
      <c r="F266" s="1856" t="s">
        <v>2281</v>
      </c>
      <c r="G266" s="1856" t="s">
        <v>28</v>
      </c>
      <c r="H266" s="1856" t="s">
        <v>28</v>
      </c>
      <c r="I266" s="1856" t="s">
        <v>911</v>
      </c>
    </row>
    <row customHeight="1" ht="11.25">
      <c r="A267" s="1856" t="s">
        <v>2263</v>
      </c>
      <c r="B267" s="1856" t="s">
        <v>16</v>
      </c>
      <c r="C267" s="1856" t="s">
        <v>2512</v>
      </c>
      <c r="D267" s="1856" t="s">
        <v>2513</v>
      </c>
      <c r="E267" s="1856" t="s">
        <v>2514</v>
      </c>
      <c r="F267" s="1856" t="s">
        <v>2281</v>
      </c>
      <c r="G267" s="1856" t="s">
        <v>28</v>
      </c>
      <c r="H267" s="1856" t="s">
        <v>28</v>
      </c>
      <c r="I267" s="1856" t="s">
        <v>911</v>
      </c>
    </row>
    <row customHeight="1" ht="11.25">
      <c r="A268" s="1856" t="s">
        <v>2263</v>
      </c>
      <c r="B268" s="1856" t="s">
        <v>16</v>
      </c>
      <c r="C268" s="1856" t="s">
        <v>2529</v>
      </c>
      <c r="D268" s="1856" t="s">
        <v>2527</v>
      </c>
      <c r="E268" s="1856" t="s">
        <v>2530</v>
      </c>
      <c r="F268" s="1856" t="s">
        <v>52</v>
      </c>
      <c r="G268" s="1856" t="s">
        <v>28</v>
      </c>
      <c r="H268" s="1856" t="s">
        <v>28</v>
      </c>
      <c r="I268" s="1856" t="s">
        <v>911</v>
      </c>
    </row>
    <row customHeight="1" ht="11.25">
      <c r="A269" s="1856" t="s">
        <v>2263</v>
      </c>
      <c r="B269" s="1856" t="s">
        <v>16</v>
      </c>
      <c r="C269" s="1856" t="s">
        <v>2534</v>
      </c>
      <c r="D269" s="1856" t="s">
        <v>2535</v>
      </c>
      <c r="E269" s="1856" t="s">
        <v>2536</v>
      </c>
      <c r="F269" s="1856" t="s">
        <v>2281</v>
      </c>
      <c r="G269" s="1856" t="s">
        <v>28</v>
      </c>
      <c r="H269" s="1856" t="s">
        <v>28</v>
      </c>
      <c r="I269" s="1856" t="s">
        <v>911</v>
      </c>
    </row>
    <row customHeight="1" ht="11.25">
      <c r="A270" s="1856" t="s">
        <v>2263</v>
      </c>
      <c r="B270" s="1856" t="s">
        <v>16</v>
      </c>
      <c r="C270" s="1856" t="s">
        <v>2570</v>
      </c>
      <c r="D270" s="1856" t="s">
        <v>2571</v>
      </c>
      <c r="E270" s="1856" t="s">
        <v>2572</v>
      </c>
      <c r="F270" s="1856" t="s">
        <v>2281</v>
      </c>
      <c r="G270" s="1856" t="s">
        <v>2573</v>
      </c>
      <c r="H270" s="1856" t="s">
        <v>28</v>
      </c>
      <c r="I270" s="1856" t="s">
        <v>911</v>
      </c>
    </row>
    <row customHeight="1" ht="11.25">
      <c r="A271" s="1856" t="s">
        <v>2263</v>
      </c>
      <c r="B271" s="1856" t="s">
        <v>16</v>
      </c>
      <c r="C271" s="1856" t="s">
        <v>2584</v>
      </c>
      <c r="D271" s="1856" t="s">
        <v>2585</v>
      </c>
      <c r="E271" s="1856" t="s">
        <v>2586</v>
      </c>
      <c r="F271" s="1856" t="s">
        <v>2331</v>
      </c>
      <c r="G271" s="1856" t="s">
        <v>28</v>
      </c>
      <c r="H271" s="1856" t="s">
        <v>28</v>
      </c>
      <c r="I271" s="1856" t="s">
        <v>911</v>
      </c>
    </row>
    <row customHeight="1" ht="11.25">
      <c r="A272" s="1856" t="s">
        <v>2263</v>
      </c>
      <c r="B272" s="1856" t="s">
        <v>16</v>
      </c>
      <c r="C272" s="1856" t="s">
        <v>2596</v>
      </c>
      <c r="D272" s="1856" t="s">
        <v>2597</v>
      </c>
      <c r="E272" s="1856" t="s">
        <v>2598</v>
      </c>
      <c r="F272" s="1856" t="s">
        <v>52</v>
      </c>
      <c r="G272" s="1856" t="s">
        <v>28</v>
      </c>
      <c r="H272" s="1856" t="s">
        <v>28</v>
      </c>
      <c r="I272" s="1856" t="s">
        <v>911</v>
      </c>
    </row>
    <row customHeight="1" ht="11.25">
      <c r="A273" s="1856" t="s">
        <v>2263</v>
      </c>
      <c r="B273" s="1856" t="s">
        <v>16</v>
      </c>
      <c r="C273" s="1856" t="s">
        <v>2612</v>
      </c>
      <c r="D273" s="1856" t="s">
        <v>2613</v>
      </c>
      <c r="E273" s="1856" t="s">
        <v>2614</v>
      </c>
      <c r="F273" s="1856" t="s">
        <v>2281</v>
      </c>
      <c r="G273" s="1856" t="s">
        <v>28</v>
      </c>
      <c r="H273" s="1856" t="s">
        <v>28</v>
      </c>
      <c r="I273" s="1856" t="s">
        <v>911</v>
      </c>
    </row>
    <row customHeight="1" ht="11.25">
      <c r="A274" s="1856" t="s">
        <v>2263</v>
      </c>
      <c r="B274" s="1856" t="s">
        <v>16</v>
      </c>
      <c r="C274" s="1856" t="s">
        <v>2615</v>
      </c>
      <c r="D274" s="1856" t="s">
        <v>2616</v>
      </c>
      <c r="E274" s="1856" t="s">
        <v>2617</v>
      </c>
      <c r="F274" s="1856" t="s">
        <v>2618</v>
      </c>
      <c r="G274" s="1856" t="s">
        <v>2619</v>
      </c>
      <c r="H274" s="1856" t="s">
        <v>28</v>
      </c>
      <c r="I274" s="1856" t="s">
        <v>911</v>
      </c>
    </row>
    <row customHeight="1" ht="11.25">
      <c r="A275" s="1856" t="s">
        <v>2263</v>
      </c>
      <c r="B275" s="1856" t="s">
        <v>16</v>
      </c>
      <c r="C275" s="1856" t="s">
        <v>2626</v>
      </c>
      <c r="D275" s="1856" t="s">
        <v>2627</v>
      </c>
      <c r="E275" s="1856" t="s">
        <v>2628</v>
      </c>
      <c r="F275" s="1856" t="s">
        <v>2331</v>
      </c>
      <c r="G275" s="1856" t="s">
        <v>28</v>
      </c>
      <c r="H275" s="1856" t="s">
        <v>28</v>
      </c>
      <c r="I275" s="1856" t="s">
        <v>911</v>
      </c>
    </row>
    <row customHeight="1" ht="11.25">
      <c r="A276" s="1856" t="s">
        <v>2263</v>
      </c>
      <c r="B276" s="1856" t="s">
        <v>16</v>
      </c>
      <c r="C276" s="1856" t="s">
        <v>2723</v>
      </c>
      <c r="D276" s="1856" t="s">
        <v>2641</v>
      </c>
      <c r="E276" s="1856" t="s">
        <v>2642</v>
      </c>
      <c r="F276" s="1856" t="s">
        <v>2724</v>
      </c>
      <c r="G276" s="1856" t="s">
        <v>28</v>
      </c>
      <c r="H276" s="1856" t="s">
        <v>28</v>
      </c>
      <c r="I276" s="1856" t="s">
        <v>911</v>
      </c>
    </row>
    <row customHeight="1" ht="11.25">
      <c r="A277" s="1856" t="s">
        <v>2263</v>
      </c>
      <c r="B277" s="1856" t="s">
        <v>16</v>
      </c>
      <c r="C277" s="1856" t="s">
        <v>2640</v>
      </c>
      <c r="D277" s="1856" t="s">
        <v>2641</v>
      </c>
      <c r="E277" s="1856" t="s">
        <v>2642</v>
      </c>
      <c r="F277" s="1856" t="s">
        <v>2643</v>
      </c>
      <c r="G277" s="1856" t="s">
        <v>2644</v>
      </c>
      <c r="H277" s="1856" t="s">
        <v>28</v>
      </c>
      <c r="I277" s="1856" t="s">
        <v>911</v>
      </c>
    </row>
    <row customHeight="1" ht="11.25">
      <c r="A278" s="1856" t="s">
        <v>2263</v>
      </c>
      <c r="B278" s="1856" t="s">
        <v>16</v>
      </c>
      <c r="C278" s="1856" t="s">
        <v>2645</v>
      </c>
      <c r="D278" s="1856" t="s">
        <v>2646</v>
      </c>
      <c r="E278" s="1856" t="s">
        <v>2647</v>
      </c>
      <c r="F278" s="1856" t="s">
        <v>52</v>
      </c>
      <c r="G278" s="1856" t="s">
        <v>28</v>
      </c>
      <c r="H278" s="1856" t="s">
        <v>28</v>
      </c>
      <c r="I278" s="1856" t="s">
        <v>911</v>
      </c>
    </row>
    <row customHeight="1" ht="11.25">
      <c r="A279" s="1856" t="s">
        <v>2263</v>
      </c>
      <c r="B279" s="1856" t="s">
        <v>16</v>
      </c>
      <c r="C279" s="1856" t="s">
        <v>28</v>
      </c>
      <c r="D279" s="1856" t="s">
        <v>2648</v>
      </c>
      <c r="E279" s="1856" t="s">
        <v>2649</v>
      </c>
      <c r="F279" s="1856" t="s">
        <v>52</v>
      </c>
      <c r="G279" s="1856" t="s">
        <v>28</v>
      </c>
      <c r="H279" s="1856" t="s">
        <v>28</v>
      </c>
      <c r="I279" s="1856" t="s">
        <v>911</v>
      </c>
    </row>
    <row customHeight="1" ht="11.25">
      <c r="A280" s="1856" t="s">
        <v>2263</v>
      </c>
      <c r="B280" s="1856" t="s">
        <v>16</v>
      </c>
      <c r="C280" s="1856" t="s">
        <v>2650</v>
      </c>
      <c r="D280" s="1856" t="s">
        <v>2651</v>
      </c>
      <c r="E280" s="1856" t="s">
        <v>2652</v>
      </c>
      <c r="F280" s="1856" t="s">
        <v>2653</v>
      </c>
      <c r="G280" s="1856" t="s">
        <v>28</v>
      </c>
      <c r="H280" s="1856" t="s">
        <v>28</v>
      </c>
      <c r="I280" s="1856" t="s">
        <v>911</v>
      </c>
    </row>
    <row customHeight="1" ht="11.25">
      <c r="A281" s="1856" t="s">
        <v>2263</v>
      </c>
      <c r="B281" s="1856" t="s">
        <v>16</v>
      </c>
      <c r="C281" s="1856" t="s">
        <v>2654</v>
      </c>
      <c r="D281" s="1856" t="s">
        <v>2655</v>
      </c>
      <c r="E281" s="1856" t="s">
        <v>2656</v>
      </c>
      <c r="F281" s="1856" t="s">
        <v>2331</v>
      </c>
      <c r="G281" s="1856" t="s">
        <v>28</v>
      </c>
      <c r="H281" s="1856" t="s">
        <v>28</v>
      </c>
      <c r="I281" s="1856" t="s">
        <v>911</v>
      </c>
    </row>
    <row customHeight="1" ht="11.25">
      <c r="A282" s="1856" t="s">
        <v>2263</v>
      </c>
      <c r="B282" s="1856" t="s">
        <v>16</v>
      </c>
      <c r="C282" s="1856" t="s">
        <v>2658</v>
      </c>
      <c r="D282" s="1856" t="s">
        <v>2659</v>
      </c>
      <c r="E282" s="1856" t="s">
        <v>2660</v>
      </c>
      <c r="F282" s="1856" t="s">
        <v>2661</v>
      </c>
      <c r="G282" s="1856" t="s">
        <v>28</v>
      </c>
      <c r="H282" s="1856" t="s">
        <v>28</v>
      </c>
      <c r="I282" s="1856" t="s">
        <v>911</v>
      </c>
    </row>
    <row customHeight="1" ht="11.25">
      <c r="A283" s="1856" t="s">
        <v>2263</v>
      </c>
      <c r="B283" s="1856" t="s">
        <v>16</v>
      </c>
      <c r="C283" s="1856" t="s">
        <v>2666</v>
      </c>
      <c r="D283" s="1856" t="s">
        <v>2667</v>
      </c>
      <c r="E283" s="1856" t="s">
        <v>2660</v>
      </c>
      <c r="F283" s="1856" t="s">
        <v>2665</v>
      </c>
      <c r="G283" s="1856" t="s">
        <v>28</v>
      </c>
      <c r="H283" s="1856" t="s">
        <v>28</v>
      </c>
      <c r="I283" s="1856" t="s">
        <v>911</v>
      </c>
    </row>
    <row customHeight="1" ht="11.25">
      <c r="A284" s="1856" t="s">
        <v>2263</v>
      </c>
      <c r="B284" s="1856" t="s">
        <v>16</v>
      </c>
      <c r="C284" s="1856" t="s">
        <v>2731</v>
      </c>
      <c r="D284" s="1856" t="s">
        <v>2732</v>
      </c>
      <c r="E284" s="1856" t="s">
        <v>2660</v>
      </c>
      <c r="F284" s="1856" t="s">
        <v>2733</v>
      </c>
      <c r="G284" s="1856" t="s">
        <v>28</v>
      </c>
      <c r="H284" s="1856" t="s">
        <v>28</v>
      </c>
      <c r="I284" s="1856" t="s">
        <v>911</v>
      </c>
    </row>
    <row customHeight="1" ht="11.25">
      <c r="A285" s="1856" t="s">
        <v>2263</v>
      </c>
      <c r="B285" s="1856" t="s">
        <v>16</v>
      </c>
      <c r="C285" s="1856" t="s">
        <v>2668</v>
      </c>
      <c r="D285" s="1856" t="s">
        <v>2669</v>
      </c>
      <c r="E285" s="1856" t="s">
        <v>2670</v>
      </c>
      <c r="F285" s="1856" t="s">
        <v>52</v>
      </c>
      <c r="G285" s="1856" t="s">
        <v>28</v>
      </c>
      <c r="H285" s="1856" t="s">
        <v>28</v>
      </c>
      <c r="I285" s="1856" t="s">
        <v>911</v>
      </c>
    </row>
    <row customHeight="1" ht="11.25">
      <c r="A286" s="1856" t="s">
        <v>2263</v>
      </c>
      <c r="B286" s="1856" t="s">
        <v>16</v>
      </c>
      <c r="C286" s="1856" t="s">
        <v>2671</v>
      </c>
      <c r="D286" s="1856" t="s">
        <v>2672</v>
      </c>
      <c r="E286" s="1856" t="s">
        <v>2673</v>
      </c>
      <c r="F286" s="1856" t="s">
        <v>2674</v>
      </c>
      <c r="G286" s="1856" t="s">
        <v>28</v>
      </c>
      <c r="H286" s="1856" t="s">
        <v>28</v>
      </c>
      <c r="I286" s="1856" t="s">
        <v>911</v>
      </c>
    </row>
    <row customHeight="1" ht="11.25">
      <c r="A287" s="1856" t="s">
        <v>2263</v>
      </c>
      <c r="B287" s="1856" t="s">
        <v>16</v>
      </c>
      <c r="C287" s="1856" t="s">
        <v>2678</v>
      </c>
      <c r="D287" s="1856" t="s">
        <v>2679</v>
      </c>
      <c r="E287" s="1856" t="s">
        <v>2673</v>
      </c>
      <c r="F287" s="1856" t="s">
        <v>2680</v>
      </c>
      <c r="G287" s="1856" t="s">
        <v>28</v>
      </c>
      <c r="H287" s="1856" t="s">
        <v>28</v>
      </c>
      <c r="I287" s="1856" t="s">
        <v>911</v>
      </c>
    </row>
    <row customHeight="1" ht="11.25">
      <c r="A288" s="1856" t="s">
        <v>2263</v>
      </c>
      <c r="B288" s="1856" t="s">
        <v>16</v>
      </c>
      <c r="C288" s="1856" t="s">
        <v>2681</v>
      </c>
      <c r="D288" s="1856" t="s">
        <v>2682</v>
      </c>
      <c r="E288" s="1856" t="s">
        <v>2683</v>
      </c>
      <c r="F288" s="1856" t="s">
        <v>2347</v>
      </c>
      <c r="G288" s="1856" t="s">
        <v>28</v>
      </c>
      <c r="H288" s="1856" t="s">
        <v>28</v>
      </c>
      <c r="I288" s="1856" t="s">
        <v>911</v>
      </c>
    </row>
    <row customHeight="1" ht="11.25">
      <c r="A289" s="1856" t="s">
        <v>2263</v>
      </c>
      <c r="B289" s="1856" t="s">
        <v>16</v>
      </c>
      <c r="C289" s="1856" t="s">
        <v>28</v>
      </c>
      <c r="D289" s="1856" t="s">
        <v>2351</v>
      </c>
      <c r="E289" s="1856" t="s">
        <v>2352</v>
      </c>
      <c r="F289" s="1856" t="s">
        <v>52</v>
      </c>
      <c r="G289" s="1856" t="s">
        <v>28</v>
      </c>
      <c r="H289" s="1856" t="s">
        <v>28</v>
      </c>
      <c r="I289" s="1856" t="s">
        <v>1635</v>
      </c>
    </row>
    <row customHeight="1" ht="11.25">
      <c r="A290" s="1856" t="s">
        <v>2263</v>
      </c>
      <c r="B290" s="1856" t="s">
        <v>16</v>
      </c>
      <c r="C290" s="1856" t="s">
        <v>2359</v>
      </c>
      <c r="D290" s="1856" t="s">
        <v>2360</v>
      </c>
      <c r="E290" s="1856" t="s">
        <v>2361</v>
      </c>
      <c r="F290" s="1856" t="s">
        <v>580</v>
      </c>
      <c r="G290" s="1856" t="s">
        <v>28</v>
      </c>
      <c r="H290" s="1856" t="s">
        <v>28</v>
      </c>
      <c r="I290" s="1856" t="s">
        <v>1635</v>
      </c>
    </row>
    <row customHeight="1" ht="11.25">
      <c r="A291" s="1856" t="s">
        <v>2263</v>
      </c>
      <c r="B291" s="1856" t="s">
        <v>16</v>
      </c>
      <c r="C291" s="1856" t="s">
        <v>2734</v>
      </c>
      <c r="D291" s="1856" t="s">
        <v>2735</v>
      </c>
      <c r="E291" s="1856" t="s">
        <v>2736</v>
      </c>
      <c r="F291" s="1856" t="s">
        <v>580</v>
      </c>
      <c r="G291" s="1856" t="s">
        <v>28</v>
      </c>
      <c r="H291" s="1856" t="s">
        <v>28</v>
      </c>
      <c r="I291" s="1856" t="s">
        <v>1635</v>
      </c>
    </row>
    <row customHeight="1" ht="11.25">
      <c r="A292" s="1856" t="s">
        <v>2263</v>
      </c>
      <c r="B292" s="1856" t="s">
        <v>16</v>
      </c>
      <c r="C292" s="1856" t="s">
        <v>2378</v>
      </c>
      <c r="D292" s="1856" t="s">
        <v>2379</v>
      </c>
      <c r="E292" s="1856" t="s">
        <v>2380</v>
      </c>
      <c r="F292" s="1856" t="s">
        <v>2335</v>
      </c>
      <c r="G292" s="1856" t="s">
        <v>28</v>
      </c>
      <c r="H292" s="1856" t="s">
        <v>28</v>
      </c>
      <c r="I292" s="1856" t="s">
        <v>1635</v>
      </c>
    </row>
    <row customHeight="1" ht="11.25">
      <c r="A293" s="1856" t="s">
        <v>2263</v>
      </c>
      <c r="B293" s="1856" t="s">
        <v>16</v>
      </c>
      <c r="C293" s="1856" t="s">
        <v>2387</v>
      </c>
      <c r="D293" s="1856" t="s">
        <v>2388</v>
      </c>
      <c r="E293" s="1856" t="s">
        <v>2389</v>
      </c>
      <c r="F293" s="1856" t="s">
        <v>2281</v>
      </c>
      <c r="G293" s="1856" t="s">
        <v>28</v>
      </c>
      <c r="H293" s="1856" t="s">
        <v>28</v>
      </c>
      <c r="I293" s="1856" t="s">
        <v>1635</v>
      </c>
    </row>
    <row customHeight="1" ht="11.25">
      <c r="A294" s="1856" t="s">
        <v>2263</v>
      </c>
      <c r="B294" s="1856" t="s">
        <v>16</v>
      </c>
      <c r="C294" s="1856" t="s">
        <v>2394</v>
      </c>
      <c r="D294" s="1856" t="s">
        <v>2395</v>
      </c>
      <c r="E294" s="1856" t="s">
        <v>2396</v>
      </c>
      <c r="F294" s="1856" t="s">
        <v>2335</v>
      </c>
      <c r="G294" s="1856" t="s">
        <v>28</v>
      </c>
      <c r="H294" s="1856" t="s">
        <v>28</v>
      </c>
      <c r="I294" s="1856" t="s">
        <v>1635</v>
      </c>
    </row>
    <row customHeight="1" ht="11.25">
      <c r="A295" s="1856" t="s">
        <v>2263</v>
      </c>
      <c r="B295" s="1856" t="s">
        <v>16</v>
      </c>
      <c r="C295" s="1856" t="s">
        <v>2407</v>
      </c>
      <c r="D295" s="1856" t="s">
        <v>2408</v>
      </c>
      <c r="E295" s="1856" t="s">
        <v>2409</v>
      </c>
      <c r="F295" s="1856" t="s">
        <v>2371</v>
      </c>
      <c r="G295" s="1856" t="s">
        <v>28</v>
      </c>
      <c r="H295" s="1856" t="s">
        <v>28</v>
      </c>
      <c r="I295" s="1856" t="s">
        <v>1635</v>
      </c>
    </row>
    <row customHeight="1" ht="11.25">
      <c r="A296" s="1856" t="s">
        <v>2263</v>
      </c>
      <c r="B296" s="1856" t="s">
        <v>16</v>
      </c>
      <c r="C296" s="1856" t="s">
        <v>2419</v>
      </c>
      <c r="D296" s="1856" t="s">
        <v>2420</v>
      </c>
      <c r="E296" s="1856" t="s">
        <v>2421</v>
      </c>
      <c r="F296" s="1856" t="s">
        <v>2331</v>
      </c>
      <c r="G296" s="1856" t="s">
        <v>28</v>
      </c>
      <c r="H296" s="1856" t="s">
        <v>28</v>
      </c>
      <c r="I296" s="1856" t="s">
        <v>1635</v>
      </c>
    </row>
    <row customHeight="1" ht="11.25">
      <c r="A297" s="1856" t="s">
        <v>2263</v>
      </c>
      <c r="B297" s="1856" t="s">
        <v>16</v>
      </c>
      <c r="C297" s="1856" t="s">
        <v>2737</v>
      </c>
      <c r="D297" s="1856" t="s">
        <v>2738</v>
      </c>
      <c r="E297" s="1856" t="s">
        <v>2739</v>
      </c>
      <c r="F297" s="1856" t="s">
        <v>52</v>
      </c>
      <c r="G297" s="1856" t="s">
        <v>28</v>
      </c>
      <c r="H297" s="1856" t="s">
        <v>28</v>
      </c>
      <c r="I297" s="1856" t="s">
        <v>1635</v>
      </c>
    </row>
    <row customHeight="1" ht="11.25">
      <c r="A298" s="1856" t="s">
        <v>2263</v>
      </c>
      <c r="B298" s="1856" t="s">
        <v>16</v>
      </c>
      <c r="C298" s="1856" t="s">
        <v>2704</v>
      </c>
      <c r="D298" s="1856" t="s">
        <v>2705</v>
      </c>
      <c r="E298" s="1856" t="s">
        <v>2706</v>
      </c>
      <c r="F298" s="1856" t="s">
        <v>2347</v>
      </c>
      <c r="G298" s="1856" t="s">
        <v>2707</v>
      </c>
      <c r="H298" s="1856" t="s">
        <v>28</v>
      </c>
      <c r="I298" s="1856" t="s">
        <v>1635</v>
      </c>
    </row>
    <row customHeight="1" ht="11.25">
      <c r="A299" s="1856" t="s">
        <v>2263</v>
      </c>
      <c r="B299" s="1856" t="s">
        <v>16</v>
      </c>
      <c r="C299" s="1856" t="s">
        <v>2740</v>
      </c>
      <c r="D299" s="1856" t="s">
        <v>2741</v>
      </c>
      <c r="E299" s="1856" t="s">
        <v>2742</v>
      </c>
      <c r="F299" s="1856" t="s">
        <v>52</v>
      </c>
      <c r="G299" s="1856" t="s">
        <v>28</v>
      </c>
      <c r="H299" s="1856" t="s">
        <v>28</v>
      </c>
      <c r="I299" s="1856" t="s">
        <v>1635</v>
      </c>
    </row>
    <row customHeight="1" ht="11.25">
      <c r="A300" s="1856" t="s">
        <v>2263</v>
      </c>
      <c r="B300" s="1856" t="s">
        <v>16</v>
      </c>
      <c r="C300" s="1856" t="s">
        <v>2743</v>
      </c>
      <c r="D300" s="1856" t="s">
        <v>2744</v>
      </c>
      <c r="E300" s="1856" t="s">
        <v>2745</v>
      </c>
      <c r="F300" s="1856" t="s">
        <v>52</v>
      </c>
      <c r="G300" s="1856" t="s">
        <v>28</v>
      </c>
      <c r="H300" s="1856" t="s">
        <v>28</v>
      </c>
      <c r="I300" s="1856" t="s">
        <v>1635</v>
      </c>
    </row>
    <row customHeight="1" ht="11.25">
      <c r="A301" s="1856" t="s">
        <v>2263</v>
      </c>
      <c r="B301" s="1856" t="s">
        <v>16</v>
      </c>
      <c r="C301" s="1856" t="s">
        <v>2746</v>
      </c>
      <c r="D301" s="1856" t="s">
        <v>2747</v>
      </c>
      <c r="E301" s="1856" t="s">
        <v>2748</v>
      </c>
      <c r="F301" s="1856" t="s">
        <v>2749</v>
      </c>
      <c r="G301" s="1856" t="s">
        <v>28</v>
      </c>
      <c r="H301" s="1856" t="s">
        <v>28</v>
      </c>
      <c r="I301" s="1856" t="s">
        <v>1635</v>
      </c>
    </row>
    <row customHeight="1" ht="11.25">
      <c r="A302" s="1856" t="s">
        <v>2263</v>
      </c>
      <c r="B302" s="1856" t="s">
        <v>16</v>
      </c>
      <c r="C302" s="1856" t="s">
        <v>2750</v>
      </c>
      <c r="D302" s="1856" t="s">
        <v>2751</v>
      </c>
      <c r="E302" s="1856" t="s">
        <v>2752</v>
      </c>
      <c r="F302" s="1856" t="s">
        <v>52</v>
      </c>
      <c r="G302" s="1856" t="s">
        <v>28</v>
      </c>
      <c r="H302" s="1856" t="s">
        <v>28</v>
      </c>
      <c r="I302" s="1856" t="s">
        <v>1635</v>
      </c>
    </row>
    <row customHeight="1" ht="11.25">
      <c r="A303" s="1856" t="s">
        <v>2263</v>
      </c>
      <c r="B303" s="1856" t="s">
        <v>16</v>
      </c>
      <c r="C303" s="1856" t="s">
        <v>2753</v>
      </c>
      <c r="D303" s="1856" t="s">
        <v>2754</v>
      </c>
      <c r="E303" s="1856" t="s">
        <v>2755</v>
      </c>
      <c r="F303" s="1856" t="s">
        <v>52</v>
      </c>
      <c r="G303" s="1856" t="s">
        <v>28</v>
      </c>
      <c r="H303" s="1856" t="s">
        <v>28</v>
      </c>
      <c r="I303" s="1856" t="s">
        <v>1635</v>
      </c>
    </row>
    <row customHeight="1" ht="11.25">
      <c r="A304" s="1856" t="s">
        <v>2263</v>
      </c>
      <c r="B304" s="1856" t="s">
        <v>16</v>
      </c>
      <c r="C304" s="1856" t="s">
        <v>2756</v>
      </c>
      <c r="D304" s="1856" t="s">
        <v>2757</v>
      </c>
      <c r="E304" s="1856" t="s">
        <v>2758</v>
      </c>
      <c r="F304" s="1856" t="s">
        <v>2335</v>
      </c>
      <c r="G304" s="1856" t="s">
        <v>28</v>
      </c>
      <c r="H304" s="1856" t="s">
        <v>28</v>
      </c>
      <c r="I304" s="1856" t="s">
        <v>1635</v>
      </c>
    </row>
    <row customHeight="1" ht="11.25">
      <c r="A305" s="1856" t="s">
        <v>2263</v>
      </c>
      <c r="B305" s="1856" t="s">
        <v>16</v>
      </c>
      <c r="C305" s="1856" t="s">
        <v>2759</v>
      </c>
      <c r="D305" s="1856" t="s">
        <v>2760</v>
      </c>
      <c r="E305" s="1856" t="s">
        <v>2761</v>
      </c>
      <c r="F305" s="1856" t="s">
        <v>2762</v>
      </c>
      <c r="G305" s="1856" t="s">
        <v>28</v>
      </c>
      <c r="H305" s="1856" t="s">
        <v>28</v>
      </c>
      <c r="I305" s="1856" t="s">
        <v>1635</v>
      </c>
    </row>
    <row customHeight="1" ht="11.25">
      <c r="A306" s="1856" t="s">
        <v>2263</v>
      </c>
      <c r="B306" s="1856" t="s">
        <v>16</v>
      </c>
      <c r="C306" s="1856" t="s">
        <v>2763</v>
      </c>
      <c r="D306" s="1856" t="s">
        <v>2764</v>
      </c>
      <c r="E306" s="1856" t="s">
        <v>2765</v>
      </c>
      <c r="F306" s="1856" t="s">
        <v>52</v>
      </c>
      <c r="G306" s="1856" t="s">
        <v>28</v>
      </c>
      <c r="H306" s="1856" t="s">
        <v>28</v>
      </c>
      <c r="I306" s="1856" t="s">
        <v>1635</v>
      </c>
    </row>
    <row customHeight="1" ht="11.25">
      <c r="A307" s="1856" t="s">
        <v>2263</v>
      </c>
      <c r="B307" s="1856" t="s">
        <v>16</v>
      </c>
      <c r="C307" s="1856" t="s">
        <v>2766</v>
      </c>
      <c r="D307" s="1856" t="s">
        <v>2767</v>
      </c>
      <c r="E307" s="1856" t="s">
        <v>2768</v>
      </c>
      <c r="F307" s="1856" t="s">
        <v>52</v>
      </c>
      <c r="G307" s="1856" t="s">
        <v>28</v>
      </c>
      <c r="H307" s="1856" t="s">
        <v>28</v>
      </c>
      <c r="I307" s="1856" t="s">
        <v>1635</v>
      </c>
    </row>
    <row customHeight="1" ht="11.25">
      <c r="A308" s="1856" t="s">
        <v>2263</v>
      </c>
      <c r="B308" s="1856" t="s">
        <v>16</v>
      </c>
      <c r="C308" s="1856" t="s">
        <v>2769</v>
      </c>
      <c r="D308" s="1856" t="s">
        <v>2770</v>
      </c>
      <c r="E308" s="1856" t="s">
        <v>2771</v>
      </c>
      <c r="F308" s="1856" t="s">
        <v>2335</v>
      </c>
      <c r="G308" s="1856" t="s">
        <v>28</v>
      </c>
      <c r="H308" s="1856" t="s">
        <v>28</v>
      </c>
      <c r="I308" s="1856" t="s">
        <v>1635</v>
      </c>
    </row>
    <row customHeight="1" ht="11.25">
      <c r="A309" s="1856" t="s">
        <v>2263</v>
      </c>
      <c r="B309" s="1856" t="s">
        <v>16</v>
      </c>
      <c r="C309" s="1856" t="s">
        <v>2772</v>
      </c>
      <c r="D309" s="1856" t="s">
        <v>2773</v>
      </c>
      <c r="E309" s="1856" t="s">
        <v>2774</v>
      </c>
      <c r="F309" s="1856" t="s">
        <v>52</v>
      </c>
      <c r="G309" s="1856" t="s">
        <v>28</v>
      </c>
      <c r="H309" s="1856" t="s">
        <v>28</v>
      </c>
      <c r="I309" s="1856" t="s">
        <v>1635</v>
      </c>
    </row>
    <row customHeight="1" ht="11.25">
      <c r="A310" s="1856" t="s">
        <v>2263</v>
      </c>
      <c r="B310" s="1856" t="s">
        <v>16</v>
      </c>
      <c r="C310" s="1856" t="s">
        <v>2620</v>
      </c>
      <c r="D310" s="1856" t="s">
        <v>2621</v>
      </c>
      <c r="E310" s="1856" t="s">
        <v>2622</v>
      </c>
      <c r="F310" s="1856" t="s">
        <v>2331</v>
      </c>
      <c r="G310" s="1856" t="s">
        <v>28</v>
      </c>
      <c r="H310" s="1856" t="s">
        <v>28</v>
      </c>
      <c r="I310" s="1856" t="s">
        <v>1635</v>
      </c>
    </row>
    <row customHeight="1" ht="11.25">
      <c r="A311" s="1856" t="s">
        <v>2263</v>
      </c>
      <c r="B311" s="1856" t="s">
        <v>16</v>
      </c>
      <c r="C311" s="1856" t="s">
        <v>2626</v>
      </c>
      <c r="D311" s="1856" t="s">
        <v>2627</v>
      </c>
      <c r="E311" s="1856" t="s">
        <v>2628</v>
      </c>
      <c r="F311" s="1856" t="s">
        <v>2331</v>
      </c>
      <c r="G311" s="1856" t="s">
        <v>28</v>
      </c>
      <c r="H311" s="1856" t="s">
        <v>28</v>
      </c>
      <c r="I311" s="1856" t="s">
        <v>1635</v>
      </c>
    </row>
    <row customHeight="1" ht="11.25">
      <c r="A312" s="1856" t="s">
        <v>2263</v>
      </c>
      <c r="B312" s="1856" t="s">
        <v>16</v>
      </c>
      <c r="C312" s="1856" t="s">
        <v>28</v>
      </c>
      <c r="D312" s="1856" t="s">
        <v>2648</v>
      </c>
      <c r="E312" s="1856" t="s">
        <v>2649</v>
      </c>
      <c r="F312" s="1856" t="s">
        <v>52</v>
      </c>
      <c r="G312" s="1856" t="s">
        <v>28</v>
      </c>
      <c r="H312" s="1856" t="s">
        <v>28</v>
      </c>
      <c r="I312" s="1856" t="s">
        <v>1635</v>
      </c>
    </row>
    <row customHeight="1" ht="11.25">
      <c r="A313" s="1856" t="s">
        <v>2263</v>
      </c>
      <c r="B313" s="1856" t="s">
        <v>16</v>
      </c>
      <c r="C313" s="1856" t="s">
        <v>2654</v>
      </c>
      <c r="D313" s="1856" t="s">
        <v>2655</v>
      </c>
      <c r="E313" s="1856" t="s">
        <v>2656</v>
      </c>
      <c r="F313" s="1856" t="s">
        <v>2331</v>
      </c>
      <c r="G313" s="1856" t="s">
        <v>28</v>
      </c>
      <c r="H313" s="1856" t="s">
        <v>28</v>
      </c>
      <c r="I313" s="1856" t="s">
        <v>1635</v>
      </c>
    </row>
    <row customHeight="1" ht="11.25">
      <c r="A314" s="1856" t="s">
        <v>2263</v>
      </c>
      <c r="B314" s="1856" t="s">
        <v>16</v>
      </c>
      <c r="C314" s="1856" t="s">
        <v>2681</v>
      </c>
      <c r="D314" s="1856" t="s">
        <v>2682</v>
      </c>
      <c r="E314" s="1856" t="s">
        <v>2683</v>
      </c>
      <c r="F314" s="1856" t="s">
        <v>2347</v>
      </c>
      <c r="G314" s="1856" t="s">
        <v>28</v>
      </c>
      <c r="H314" s="1856" t="s">
        <v>28</v>
      </c>
      <c r="I314" s="1856"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92DAA-CF5C-5AAF-5E38-0.B1C7220E}" mc:Ignorable="x14ac xr xr2 xr3">
  <sheetPr>
    <tabColor rgb="FFFFCC99"/>
  </sheetPr>
  <dimension ref="A1:G303"/>
  <sheetViews>
    <sheetView topLeftCell="A1" showGridLines="0" workbookViewId="0">
      <selection activeCell="A1" sqref="A1"/>
    </sheetView>
  </sheetViews>
  <sheetFormatPr customHeight="1" defaultRowHeight="11.25"/>
  <cols>
    <col min="1" max="1" style="1856" width="9.140625"/>
  </cols>
  <sheetData>
    <row customHeight="1" ht="11.25">
      <c r="A1" s="379" t="s">
        <v>2775</v>
      </c>
      <c r="B1" s="70" t="s">
        <v>2776</v>
      </c>
      <c r="C1" s="70" t="s">
        <v>2777</v>
      </c>
      <c r="D1" s="70" t="s">
        <v>2778</v>
      </c>
      <c r="E1" s="68" t="s">
        <v>2779</v>
      </c>
      <c r="F1" s="68" t="s">
        <v>2780</v>
      </c>
      <c r="G1" s="68" t="s">
        <v>2781</v>
      </c>
    </row>
    <row customHeight="1" ht="11.25">
      <c r="A2" s="379" t="s">
        <v>16</v>
      </c>
      <c r="B2" s="0" t="s">
        <v>2782</v>
      </c>
      <c r="C2" s="0" t="s">
        <v>2783</v>
      </c>
      <c r="D2" s="0" t="s">
        <v>2782</v>
      </c>
      <c r="E2" s="0" t="s">
        <v>2783</v>
      </c>
      <c r="F2" s="0" t="s">
        <v>2784</v>
      </c>
      <c r="G2" s="0" t="s">
        <v>110</v>
      </c>
    </row>
    <row customHeight="1" ht="11.25">
      <c r="A3" s="379" t="s">
        <v>16</v>
      </c>
      <c r="B3" s="0" t="s">
        <v>2782</v>
      </c>
      <c r="C3" s="0" t="s">
        <v>2783</v>
      </c>
      <c r="D3" s="0" t="s">
        <v>2785</v>
      </c>
      <c r="E3" s="0" t="s">
        <v>2786</v>
      </c>
      <c r="F3" s="0" t="s">
        <v>2787</v>
      </c>
      <c r="G3" s="0" t="s">
        <v>111</v>
      </c>
    </row>
    <row customHeight="1" ht="11.25">
      <c r="A4" s="379" t="s">
        <v>16</v>
      </c>
      <c r="B4" s="0" t="s">
        <v>2782</v>
      </c>
      <c r="C4" s="0" t="s">
        <v>2783</v>
      </c>
      <c r="D4" s="0" t="s">
        <v>2788</v>
      </c>
      <c r="E4" s="0" t="s">
        <v>2789</v>
      </c>
      <c r="F4" s="0" t="s">
        <v>2787</v>
      </c>
      <c r="G4" s="0" t="s">
        <v>91</v>
      </c>
    </row>
    <row customHeight="1" ht="11.25">
      <c r="A5" s="379" t="s">
        <v>16</v>
      </c>
      <c r="B5" s="0" t="s">
        <v>2782</v>
      </c>
      <c r="C5" s="0" t="s">
        <v>2783</v>
      </c>
      <c r="D5" s="0" t="s">
        <v>2790</v>
      </c>
      <c r="E5" s="0" t="s">
        <v>2791</v>
      </c>
      <c r="F5" s="0" t="s">
        <v>2787</v>
      </c>
      <c r="G5" s="0" t="s">
        <v>92</v>
      </c>
    </row>
    <row customHeight="1" ht="11.25">
      <c r="A6" s="379" t="s">
        <v>16</v>
      </c>
      <c r="B6" s="0" t="s">
        <v>2782</v>
      </c>
      <c r="C6" s="0" t="s">
        <v>2783</v>
      </c>
      <c r="D6" s="0" t="s">
        <v>2792</v>
      </c>
      <c r="E6" s="0" t="s">
        <v>2793</v>
      </c>
      <c r="F6" s="0" t="s">
        <v>2787</v>
      </c>
      <c r="G6" s="0" t="s">
        <v>112</v>
      </c>
    </row>
    <row customHeight="1" ht="11.25">
      <c r="A7" s="379" t="s">
        <v>16</v>
      </c>
      <c r="B7" s="0" t="s">
        <v>2782</v>
      </c>
      <c r="C7" s="0" t="s">
        <v>2783</v>
      </c>
      <c r="D7" s="0" t="s">
        <v>2794</v>
      </c>
      <c r="E7" s="0" t="s">
        <v>2795</v>
      </c>
      <c r="F7" s="0" t="s">
        <v>2787</v>
      </c>
      <c r="G7" s="0" t="s">
        <v>93</v>
      </c>
    </row>
    <row customHeight="1" ht="11.25">
      <c r="A8" s="379" t="s">
        <v>16</v>
      </c>
      <c r="B8" s="0" t="s">
        <v>2782</v>
      </c>
      <c r="C8" s="0" t="s">
        <v>2783</v>
      </c>
      <c r="D8" s="0" t="s">
        <v>2796</v>
      </c>
      <c r="E8" s="0" t="s">
        <v>2797</v>
      </c>
      <c r="F8" s="0" t="s">
        <v>2787</v>
      </c>
      <c r="G8" s="0" t="s">
        <v>94</v>
      </c>
    </row>
    <row customHeight="1" ht="11.25">
      <c r="A9" s="379" t="s">
        <v>16</v>
      </c>
      <c r="B9" s="0" t="s">
        <v>2782</v>
      </c>
      <c r="C9" s="0" t="s">
        <v>2783</v>
      </c>
      <c r="D9" s="0" t="s">
        <v>2798</v>
      </c>
      <c r="E9" s="0" t="s">
        <v>2799</v>
      </c>
      <c r="F9" s="0" t="s">
        <v>2787</v>
      </c>
      <c r="G9" s="0" t="s">
        <v>113</v>
      </c>
    </row>
    <row customHeight="1" ht="11.25">
      <c r="A10" s="379" t="s">
        <v>16</v>
      </c>
      <c r="B10" s="0" t="s">
        <v>2782</v>
      </c>
      <c r="C10" s="0" t="s">
        <v>2783</v>
      </c>
      <c r="D10" s="0" t="s">
        <v>2800</v>
      </c>
      <c r="E10" s="0" t="s">
        <v>2801</v>
      </c>
      <c r="F10" s="0" t="s">
        <v>2787</v>
      </c>
      <c r="G10" s="0" t="s">
        <v>149</v>
      </c>
    </row>
    <row customHeight="1" ht="11.25">
      <c r="A11" s="379" t="s">
        <v>16</v>
      </c>
      <c r="B11" s="0" t="s">
        <v>2782</v>
      </c>
      <c r="C11" s="0" t="s">
        <v>2783</v>
      </c>
      <c r="D11" s="0" t="s">
        <v>2802</v>
      </c>
      <c r="E11" s="0" t="s">
        <v>2803</v>
      </c>
      <c r="F11" s="0" t="s">
        <v>2787</v>
      </c>
      <c r="G11" s="0" t="s">
        <v>150</v>
      </c>
    </row>
    <row customHeight="1" ht="11.25">
      <c r="A12" s="379" t="s">
        <v>16</v>
      </c>
      <c r="B12" s="0" t="s">
        <v>2782</v>
      </c>
      <c r="C12" s="0" t="s">
        <v>2783</v>
      </c>
      <c r="D12" s="0" t="s">
        <v>2804</v>
      </c>
      <c r="E12" s="0" t="s">
        <v>2805</v>
      </c>
      <c r="F12" s="0" t="s">
        <v>2787</v>
      </c>
      <c r="G12" s="0" t="s">
        <v>151</v>
      </c>
    </row>
    <row customHeight="1" ht="11.25">
      <c r="A13" s="379" t="s">
        <v>16</v>
      </c>
      <c r="B13" s="0" t="s">
        <v>2782</v>
      </c>
      <c r="C13" s="0" t="s">
        <v>2783</v>
      </c>
      <c r="D13" s="0" t="s">
        <v>2806</v>
      </c>
      <c r="E13" s="0" t="s">
        <v>2807</v>
      </c>
      <c r="F13" s="0" t="s">
        <v>2787</v>
      </c>
      <c r="G13" s="0" t="s">
        <v>152</v>
      </c>
    </row>
    <row customHeight="1" ht="11.25">
      <c r="A14" s="379" t="s">
        <v>16</v>
      </c>
      <c r="B14" s="0" t="s">
        <v>2808</v>
      </c>
      <c r="C14" s="0" t="s">
        <v>2809</v>
      </c>
      <c r="D14" s="0" t="s">
        <v>2808</v>
      </c>
      <c r="E14" s="0" t="s">
        <v>2809</v>
      </c>
      <c r="F14" s="0" t="s">
        <v>2784</v>
      </c>
      <c r="G14" s="0" t="s">
        <v>153</v>
      </c>
    </row>
    <row customHeight="1" ht="11.25">
      <c r="A15" s="379" t="s">
        <v>16</v>
      </c>
      <c r="B15" s="0" t="s">
        <v>2808</v>
      </c>
      <c r="C15" s="0" t="s">
        <v>2809</v>
      </c>
      <c r="D15" s="0" t="s">
        <v>2810</v>
      </c>
      <c r="E15" s="0" t="s">
        <v>2811</v>
      </c>
      <c r="F15" s="0" t="s">
        <v>2787</v>
      </c>
      <c r="G15" s="0" t="s">
        <v>154</v>
      </c>
    </row>
    <row customHeight="1" ht="11.25">
      <c r="A16" s="379" t="s">
        <v>16</v>
      </c>
      <c r="B16" s="0" t="s">
        <v>2808</v>
      </c>
      <c r="C16" s="0" t="s">
        <v>2809</v>
      </c>
      <c r="D16" s="0" t="s">
        <v>2812</v>
      </c>
      <c r="E16" s="0" t="s">
        <v>2813</v>
      </c>
      <c r="F16" s="0" t="s">
        <v>2787</v>
      </c>
      <c r="G16" s="0" t="s">
        <v>1478</v>
      </c>
    </row>
    <row customHeight="1" ht="11.25">
      <c r="A17" s="379" t="s">
        <v>16</v>
      </c>
      <c r="B17" s="0" t="s">
        <v>2808</v>
      </c>
      <c r="C17" s="0" t="s">
        <v>2809</v>
      </c>
      <c r="D17" s="0" t="s">
        <v>2814</v>
      </c>
      <c r="E17" s="0" t="s">
        <v>2815</v>
      </c>
      <c r="F17" s="0" t="s">
        <v>2787</v>
      </c>
      <c r="G17" s="0" t="s">
        <v>1484</v>
      </c>
    </row>
    <row customHeight="1" ht="11.25">
      <c r="A18" s="379" t="s">
        <v>16</v>
      </c>
      <c r="B18" s="0" t="s">
        <v>2808</v>
      </c>
      <c r="C18" s="0" t="s">
        <v>2809</v>
      </c>
      <c r="D18" s="0" t="s">
        <v>2816</v>
      </c>
      <c r="E18" s="0" t="s">
        <v>2817</v>
      </c>
      <c r="F18" s="0" t="s">
        <v>2787</v>
      </c>
      <c r="G18" s="0" t="s">
        <v>1496</v>
      </c>
    </row>
    <row customHeight="1" ht="11.25">
      <c r="A19" s="379" t="s">
        <v>16</v>
      </c>
      <c r="B19" s="0" t="s">
        <v>2808</v>
      </c>
      <c r="C19" s="0" t="s">
        <v>2809</v>
      </c>
      <c r="D19" s="0" t="s">
        <v>2818</v>
      </c>
      <c r="E19" s="0" t="s">
        <v>2819</v>
      </c>
      <c r="F19" s="0" t="s">
        <v>2787</v>
      </c>
      <c r="G19" s="0" t="s">
        <v>1510</v>
      </c>
    </row>
    <row customHeight="1" ht="11.25">
      <c r="A20" s="379" t="s">
        <v>16</v>
      </c>
      <c r="B20" s="0" t="s">
        <v>2808</v>
      </c>
      <c r="C20" s="0" t="s">
        <v>2809</v>
      </c>
      <c r="D20" s="0" t="s">
        <v>2820</v>
      </c>
      <c r="E20" s="0" t="s">
        <v>2821</v>
      </c>
      <c r="F20" s="0" t="s">
        <v>2787</v>
      </c>
      <c r="G20" s="0" t="s">
        <v>1522</v>
      </c>
    </row>
    <row customHeight="1" ht="11.25">
      <c r="A21" s="379" t="s">
        <v>16</v>
      </c>
      <c r="B21" s="0" t="s">
        <v>2808</v>
      </c>
      <c r="C21" s="0" t="s">
        <v>2809</v>
      </c>
      <c r="D21" s="0" t="s">
        <v>2822</v>
      </c>
      <c r="E21" s="0" t="s">
        <v>2823</v>
      </c>
      <c r="F21" s="0" t="s">
        <v>2787</v>
      </c>
      <c r="G21" s="0" t="s">
        <v>1531</v>
      </c>
    </row>
    <row customHeight="1" ht="11.25">
      <c r="A22" s="379" t="s">
        <v>16</v>
      </c>
      <c r="B22" s="0" t="s">
        <v>2808</v>
      </c>
      <c r="C22" s="0" t="s">
        <v>2809</v>
      </c>
      <c r="D22" s="0" t="s">
        <v>2824</v>
      </c>
      <c r="E22" s="0" t="s">
        <v>2825</v>
      </c>
      <c r="F22" s="0" t="s">
        <v>2787</v>
      </c>
      <c r="G22" s="0" t="s">
        <v>1547</v>
      </c>
    </row>
    <row customHeight="1" ht="11.25">
      <c r="A23" s="379" t="s">
        <v>16</v>
      </c>
      <c r="B23" s="0" t="s">
        <v>2808</v>
      </c>
      <c r="C23" s="0" t="s">
        <v>2809</v>
      </c>
      <c r="D23" s="0" t="s">
        <v>2826</v>
      </c>
      <c r="E23" s="0" t="s">
        <v>2827</v>
      </c>
      <c r="F23" s="0" t="s">
        <v>2787</v>
      </c>
      <c r="G23" s="0" t="s">
        <v>1554</v>
      </c>
    </row>
    <row customHeight="1" ht="11.25">
      <c r="A24" s="379" t="s">
        <v>16</v>
      </c>
      <c r="B24" s="0" t="s">
        <v>2828</v>
      </c>
      <c r="C24" s="0" t="s">
        <v>2829</v>
      </c>
      <c r="D24" s="0" t="s">
        <v>2828</v>
      </c>
      <c r="E24" s="0" t="s">
        <v>2829</v>
      </c>
      <c r="F24" s="0" t="s">
        <v>2784</v>
      </c>
      <c r="G24" s="0" t="s">
        <v>1562</v>
      </c>
    </row>
    <row customHeight="1" ht="11.25">
      <c r="A25" s="379" t="s">
        <v>16</v>
      </c>
      <c r="B25" s="0" t="s">
        <v>2828</v>
      </c>
      <c r="C25" s="0" t="s">
        <v>2829</v>
      </c>
      <c r="D25" s="0" t="s">
        <v>2830</v>
      </c>
      <c r="E25" s="0" t="s">
        <v>2831</v>
      </c>
      <c r="F25" s="0" t="s">
        <v>2787</v>
      </c>
      <c r="G25" s="0" t="s">
        <v>1569</v>
      </c>
    </row>
    <row customHeight="1" ht="11.25">
      <c r="A26" s="379" t="s">
        <v>16</v>
      </c>
      <c r="B26" s="0" t="s">
        <v>2828</v>
      </c>
      <c r="C26" s="0" t="s">
        <v>2829</v>
      </c>
      <c r="D26" s="0" t="s">
        <v>2832</v>
      </c>
      <c r="E26" s="0" t="s">
        <v>2833</v>
      </c>
      <c r="F26" s="0" t="s">
        <v>2787</v>
      </c>
      <c r="G26" s="0" t="s">
        <v>1573</v>
      </c>
    </row>
    <row customHeight="1" ht="11.25">
      <c r="A27" s="379" t="s">
        <v>16</v>
      </c>
      <c r="B27" s="0" t="s">
        <v>2828</v>
      </c>
      <c r="C27" s="0" t="s">
        <v>2829</v>
      </c>
      <c r="D27" s="0" t="s">
        <v>2834</v>
      </c>
      <c r="E27" s="0" t="s">
        <v>2835</v>
      </c>
      <c r="F27" s="0" t="s">
        <v>2787</v>
      </c>
      <c r="G27" s="0" t="s">
        <v>1578</v>
      </c>
    </row>
    <row customHeight="1" ht="11.25">
      <c r="A28" s="379" t="s">
        <v>16</v>
      </c>
      <c r="B28" s="0" t="s">
        <v>2828</v>
      </c>
      <c r="C28" s="0" t="s">
        <v>2829</v>
      </c>
      <c r="D28" s="0" t="s">
        <v>2836</v>
      </c>
      <c r="E28" s="0" t="s">
        <v>2837</v>
      </c>
      <c r="F28" s="0" t="s">
        <v>2787</v>
      </c>
      <c r="G28" s="0" t="s">
        <v>1586</v>
      </c>
    </row>
    <row customHeight="1" ht="11.25">
      <c r="A29" s="379" t="s">
        <v>16</v>
      </c>
      <c r="B29" s="0" t="s">
        <v>2828</v>
      </c>
      <c r="C29" s="0" t="s">
        <v>2829</v>
      </c>
      <c r="D29" s="0" t="s">
        <v>2838</v>
      </c>
      <c r="E29" s="0" t="s">
        <v>2839</v>
      </c>
      <c r="F29" s="0" t="s">
        <v>2787</v>
      </c>
      <c r="G29" s="0" t="s">
        <v>1588</v>
      </c>
    </row>
    <row customHeight="1" ht="11.25">
      <c r="A30" s="379" t="s">
        <v>16</v>
      </c>
      <c r="B30" s="0" t="s">
        <v>2828</v>
      </c>
      <c r="C30" s="0" t="s">
        <v>2829</v>
      </c>
      <c r="D30" s="0" t="s">
        <v>2840</v>
      </c>
      <c r="E30" s="0" t="s">
        <v>2841</v>
      </c>
      <c r="F30" s="0" t="s">
        <v>2787</v>
      </c>
      <c r="G30" s="0" t="s">
        <v>1591</v>
      </c>
    </row>
    <row customHeight="1" ht="11.25">
      <c r="A31" s="379" t="s">
        <v>16</v>
      </c>
      <c r="B31" s="0" t="s">
        <v>2828</v>
      </c>
      <c r="C31" s="0" t="s">
        <v>2829</v>
      </c>
      <c r="D31" s="0" t="s">
        <v>2842</v>
      </c>
      <c r="E31" s="0" t="s">
        <v>2843</v>
      </c>
      <c r="F31" s="0" t="s">
        <v>2787</v>
      </c>
      <c r="G31" s="0" t="s">
        <v>1597</v>
      </c>
    </row>
    <row customHeight="1" ht="11.25">
      <c r="A32" s="379" t="s">
        <v>16</v>
      </c>
      <c r="B32" s="0" t="s">
        <v>2828</v>
      </c>
      <c r="C32" s="0" t="s">
        <v>2829</v>
      </c>
      <c r="D32" s="0" t="s">
        <v>2844</v>
      </c>
      <c r="E32" s="0" t="s">
        <v>2845</v>
      </c>
      <c r="F32" s="0" t="s">
        <v>2787</v>
      </c>
      <c r="G32" s="0" t="s">
        <v>1599</v>
      </c>
    </row>
    <row customHeight="1" ht="11.25">
      <c r="A33" s="379" t="s">
        <v>16</v>
      </c>
      <c r="B33" s="0" t="s">
        <v>2828</v>
      </c>
      <c r="C33" s="0" t="s">
        <v>2829</v>
      </c>
      <c r="D33" s="0" t="s">
        <v>2846</v>
      </c>
      <c r="E33" s="0" t="s">
        <v>2847</v>
      </c>
      <c r="F33" s="0" t="s">
        <v>2787</v>
      </c>
      <c r="G33" s="0" t="s">
        <v>1601</v>
      </c>
    </row>
    <row customHeight="1" ht="11.25">
      <c r="A34" s="379" t="s">
        <v>16</v>
      </c>
      <c r="B34" s="0" t="s">
        <v>2828</v>
      </c>
      <c r="C34" s="0" t="s">
        <v>2829</v>
      </c>
      <c r="D34" s="0" t="s">
        <v>2848</v>
      </c>
      <c r="E34" s="0" t="s">
        <v>2849</v>
      </c>
      <c r="F34" s="0" t="s">
        <v>2787</v>
      </c>
      <c r="G34" s="0" t="s">
        <v>1603</v>
      </c>
    </row>
    <row customHeight="1" ht="11.25">
      <c r="A35" s="379" t="s">
        <v>16</v>
      </c>
      <c r="B35" s="0" t="s">
        <v>2828</v>
      </c>
      <c r="C35" s="0" t="s">
        <v>2829</v>
      </c>
      <c r="D35" s="0" t="s">
        <v>2850</v>
      </c>
      <c r="E35" s="0" t="s">
        <v>2851</v>
      </c>
      <c r="F35" s="0" t="s">
        <v>2787</v>
      </c>
      <c r="G35" s="0" t="s">
        <v>1608</v>
      </c>
    </row>
    <row customHeight="1" ht="11.25">
      <c r="A36" s="379" t="s">
        <v>16</v>
      </c>
      <c r="B36" s="0" t="s">
        <v>2852</v>
      </c>
      <c r="C36" s="0" t="s">
        <v>2853</v>
      </c>
      <c r="D36" s="0" t="s">
        <v>2852</v>
      </c>
      <c r="E36" s="0" t="s">
        <v>2853</v>
      </c>
      <c r="F36" s="0" t="s">
        <v>2784</v>
      </c>
      <c r="G36" s="0" t="s">
        <v>1613</v>
      </c>
    </row>
    <row customHeight="1" ht="11.25">
      <c r="A37" s="379" t="s">
        <v>16</v>
      </c>
      <c r="B37" s="0" t="s">
        <v>2852</v>
      </c>
      <c r="C37" s="0" t="s">
        <v>2853</v>
      </c>
      <c r="D37" s="0" t="s">
        <v>2854</v>
      </c>
      <c r="E37" s="0" t="s">
        <v>2855</v>
      </c>
      <c r="F37" s="0" t="s">
        <v>2787</v>
      </c>
      <c r="G37" s="0" t="s">
        <v>1617</v>
      </c>
    </row>
    <row customHeight="1" ht="11.25">
      <c r="A38" s="379" t="s">
        <v>16</v>
      </c>
      <c r="B38" s="0" t="s">
        <v>2852</v>
      </c>
      <c r="C38" s="0" t="s">
        <v>2853</v>
      </c>
      <c r="D38" s="0" t="s">
        <v>2856</v>
      </c>
      <c r="E38" s="0" t="s">
        <v>2857</v>
      </c>
      <c r="F38" s="0" t="s">
        <v>2787</v>
      </c>
      <c r="G38" s="0" t="s">
        <v>1625</v>
      </c>
    </row>
    <row customHeight="1" ht="11.25">
      <c r="A39" s="379" t="s">
        <v>16</v>
      </c>
      <c r="B39" s="0" t="s">
        <v>2852</v>
      </c>
      <c r="C39" s="0" t="s">
        <v>2853</v>
      </c>
      <c r="D39" s="0" t="s">
        <v>2858</v>
      </c>
      <c r="E39" s="0" t="s">
        <v>2859</v>
      </c>
      <c r="F39" s="0" t="s">
        <v>2787</v>
      </c>
      <c r="G39" s="0" t="s">
        <v>1631</v>
      </c>
    </row>
    <row customHeight="1" ht="11.25">
      <c r="A40" s="379" t="s">
        <v>16</v>
      </c>
      <c r="B40" s="0" t="s">
        <v>2852</v>
      </c>
      <c r="C40" s="0" t="s">
        <v>2853</v>
      </c>
      <c r="D40" s="0" t="s">
        <v>2860</v>
      </c>
      <c r="E40" s="0" t="s">
        <v>2861</v>
      </c>
      <c r="F40" s="0" t="s">
        <v>2787</v>
      </c>
      <c r="G40" s="0" t="s">
        <v>1636</v>
      </c>
    </row>
    <row customHeight="1" ht="11.25">
      <c r="A41" s="379" t="s">
        <v>16</v>
      </c>
      <c r="B41" s="0" t="s">
        <v>2852</v>
      </c>
      <c r="C41" s="0" t="s">
        <v>2853</v>
      </c>
      <c r="D41" s="0" t="s">
        <v>2862</v>
      </c>
      <c r="E41" s="0" t="s">
        <v>2863</v>
      </c>
      <c r="F41" s="0" t="s">
        <v>2787</v>
      </c>
      <c r="G41" s="0" t="s">
        <v>1640</v>
      </c>
    </row>
    <row customHeight="1" ht="11.25">
      <c r="A42" s="379" t="s">
        <v>16</v>
      </c>
      <c r="B42" s="0" t="s">
        <v>2852</v>
      </c>
      <c r="C42" s="0" t="s">
        <v>2853</v>
      </c>
      <c r="D42" s="0" t="s">
        <v>2864</v>
      </c>
      <c r="E42" s="0" t="s">
        <v>2865</v>
      </c>
      <c r="F42" s="0" t="s">
        <v>2787</v>
      </c>
      <c r="G42" s="0" t="s">
        <v>1643</v>
      </c>
    </row>
    <row customHeight="1" ht="11.25">
      <c r="A43" s="379" t="s">
        <v>16</v>
      </c>
      <c r="B43" s="0" t="s">
        <v>2852</v>
      </c>
      <c r="C43" s="0" t="s">
        <v>2853</v>
      </c>
      <c r="D43" s="0" t="s">
        <v>2866</v>
      </c>
      <c r="E43" s="0" t="s">
        <v>2867</v>
      </c>
      <c r="F43" s="0" t="s">
        <v>2787</v>
      </c>
      <c r="G43" s="0" t="s">
        <v>1650</v>
      </c>
    </row>
    <row customHeight="1" ht="11.25">
      <c r="A44" s="379" t="s">
        <v>16</v>
      </c>
      <c r="B44" s="0" t="s">
        <v>2852</v>
      </c>
      <c r="C44" s="0" t="s">
        <v>2853</v>
      </c>
      <c r="D44" s="0" t="s">
        <v>2868</v>
      </c>
      <c r="E44" s="0" t="s">
        <v>2869</v>
      </c>
      <c r="F44" s="0" t="s">
        <v>2787</v>
      </c>
      <c r="G44" s="0" t="s">
        <v>1659</v>
      </c>
    </row>
    <row customHeight="1" ht="11.25">
      <c r="A45" s="379" t="s">
        <v>16</v>
      </c>
      <c r="B45" s="0" t="s">
        <v>2852</v>
      </c>
      <c r="C45" s="0" t="s">
        <v>2853</v>
      </c>
      <c r="D45" s="0" t="s">
        <v>2870</v>
      </c>
      <c r="E45" s="0" t="s">
        <v>2871</v>
      </c>
      <c r="F45" s="0" t="s">
        <v>2787</v>
      </c>
      <c r="G45" s="0" t="s">
        <v>1664</v>
      </c>
    </row>
    <row customHeight="1" ht="11.25">
      <c r="A46" s="379" t="s">
        <v>16</v>
      </c>
      <c r="B46" s="0" t="s">
        <v>2872</v>
      </c>
      <c r="C46" s="0" t="s">
        <v>2873</v>
      </c>
      <c r="D46" s="0" t="s">
        <v>2874</v>
      </c>
      <c r="E46" s="0" t="s">
        <v>2875</v>
      </c>
      <c r="F46" s="0" t="s">
        <v>2787</v>
      </c>
      <c r="G46" s="0" t="s">
        <v>1668</v>
      </c>
    </row>
    <row customHeight="1" ht="11.25">
      <c r="A47" s="379" t="s">
        <v>16</v>
      </c>
      <c r="B47" s="0" t="s">
        <v>2872</v>
      </c>
      <c r="C47" s="0" t="s">
        <v>2873</v>
      </c>
      <c r="D47" s="0" t="s">
        <v>2876</v>
      </c>
      <c r="E47" s="0" t="s">
        <v>2877</v>
      </c>
      <c r="F47" s="0" t="s">
        <v>2787</v>
      </c>
      <c r="G47" s="0" t="s">
        <v>1674</v>
      </c>
    </row>
    <row customHeight="1" ht="11.25">
      <c r="A48" s="379" t="s">
        <v>16</v>
      </c>
      <c r="B48" s="0" t="s">
        <v>2872</v>
      </c>
      <c r="C48" s="0" t="s">
        <v>2873</v>
      </c>
      <c r="D48" s="0" t="s">
        <v>2872</v>
      </c>
      <c r="E48" s="0" t="s">
        <v>2873</v>
      </c>
      <c r="F48" s="0" t="s">
        <v>2784</v>
      </c>
      <c r="G48" s="0" t="s">
        <v>1679</v>
      </c>
    </row>
    <row customHeight="1" ht="11.25">
      <c r="A49" s="379" t="s">
        <v>16</v>
      </c>
      <c r="B49" s="0" t="s">
        <v>2872</v>
      </c>
      <c r="C49" s="0" t="s">
        <v>2873</v>
      </c>
      <c r="D49" s="0" t="s">
        <v>2878</v>
      </c>
      <c r="E49" s="0" t="s">
        <v>2879</v>
      </c>
      <c r="F49" s="0" t="s">
        <v>2787</v>
      </c>
      <c r="G49" s="0" t="s">
        <v>1682</v>
      </c>
    </row>
    <row customHeight="1" ht="11.25">
      <c r="A50" s="379" t="s">
        <v>16</v>
      </c>
      <c r="B50" s="0" t="s">
        <v>2872</v>
      </c>
      <c r="C50" s="0" t="s">
        <v>2873</v>
      </c>
      <c r="D50" s="0" t="s">
        <v>2880</v>
      </c>
      <c r="E50" s="0" t="s">
        <v>2881</v>
      </c>
      <c r="F50" s="0" t="s">
        <v>2787</v>
      </c>
      <c r="G50" s="0" t="s">
        <v>1685</v>
      </c>
    </row>
    <row customHeight="1" ht="11.25">
      <c r="A51" s="379" t="s">
        <v>16</v>
      </c>
      <c r="B51" s="0" t="s">
        <v>2872</v>
      </c>
      <c r="C51" s="0" t="s">
        <v>2873</v>
      </c>
      <c r="D51" s="0" t="s">
        <v>2882</v>
      </c>
      <c r="E51" s="0" t="s">
        <v>2883</v>
      </c>
      <c r="F51" s="0" t="s">
        <v>2787</v>
      </c>
      <c r="G51" s="0" t="s">
        <v>1690</v>
      </c>
    </row>
    <row customHeight="1" ht="11.25">
      <c r="A52" s="379" t="s">
        <v>16</v>
      </c>
      <c r="B52" s="0" t="s">
        <v>2872</v>
      </c>
      <c r="C52" s="0" t="s">
        <v>2873</v>
      </c>
      <c r="D52" s="0" t="s">
        <v>2884</v>
      </c>
      <c r="E52" s="0" t="s">
        <v>2885</v>
      </c>
      <c r="F52" s="0" t="s">
        <v>2787</v>
      </c>
      <c r="G52" s="0" t="s">
        <v>1694</v>
      </c>
    </row>
    <row customHeight="1" ht="11.25">
      <c r="A53" s="379" t="s">
        <v>16</v>
      </c>
      <c r="B53" s="0" t="s">
        <v>2872</v>
      </c>
      <c r="C53" s="0" t="s">
        <v>2873</v>
      </c>
      <c r="D53" s="0" t="s">
        <v>2886</v>
      </c>
      <c r="E53" s="0" t="s">
        <v>2887</v>
      </c>
      <c r="F53" s="0" t="s">
        <v>2787</v>
      </c>
      <c r="G53" s="0" t="s">
        <v>1696</v>
      </c>
    </row>
    <row customHeight="1" ht="11.25">
      <c r="A54" s="379" t="s">
        <v>16</v>
      </c>
      <c r="B54" s="0" t="s">
        <v>2872</v>
      </c>
      <c r="C54" s="0" t="s">
        <v>2873</v>
      </c>
      <c r="D54" s="0" t="s">
        <v>2888</v>
      </c>
      <c r="E54" s="0" t="s">
        <v>2889</v>
      </c>
      <c r="F54" s="0" t="s">
        <v>2787</v>
      </c>
      <c r="G54" s="0" t="s">
        <v>1699</v>
      </c>
    </row>
    <row customHeight="1" ht="11.25">
      <c r="A55" s="379" t="s">
        <v>16</v>
      </c>
      <c r="B55" s="0" t="s">
        <v>2872</v>
      </c>
      <c r="C55" s="0" t="s">
        <v>2873</v>
      </c>
      <c r="D55" s="0" t="s">
        <v>2890</v>
      </c>
      <c r="E55" s="0" t="s">
        <v>2891</v>
      </c>
      <c r="F55" s="0" t="s">
        <v>2787</v>
      </c>
      <c r="G55" s="0" t="s">
        <v>1703</v>
      </c>
    </row>
    <row customHeight="1" ht="11.25">
      <c r="A56" s="379" t="s">
        <v>16</v>
      </c>
      <c r="B56" s="0" t="s">
        <v>2872</v>
      </c>
      <c r="C56" s="0" t="s">
        <v>2873</v>
      </c>
      <c r="D56" s="0" t="s">
        <v>2892</v>
      </c>
      <c r="E56" s="0" t="s">
        <v>2893</v>
      </c>
      <c r="F56" s="0" t="s">
        <v>2787</v>
      </c>
      <c r="G56" s="0" t="s">
        <v>1706</v>
      </c>
    </row>
    <row customHeight="1" ht="11.25">
      <c r="A57" s="379" t="s">
        <v>16</v>
      </c>
      <c r="B57" s="0" t="s">
        <v>2872</v>
      </c>
      <c r="C57" s="0" t="s">
        <v>2873</v>
      </c>
      <c r="D57" s="0" t="s">
        <v>2894</v>
      </c>
      <c r="E57" s="0" t="s">
        <v>2895</v>
      </c>
      <c r="F57" s="0" t="s">
        <v>2787</v>
      </c>
      <c r="G57" s="0" t="s">
        <v>1709</v>
      </c>
    </row>
    <row customHeight="1" ht="11.25">
      <c r="A58" s="379" t="s">
        <v>16</v>
      </c>
      <c r="B58" s="0" t="s">
        <v>2872</v>
      </c>
      <c r="C58" s="0" t="s">
        <v>2873</v>
      </c>
      <c r="D58" s="0" t="s">
        <v>2896</v>
      </c>
      <c r="E58" s="0" t="s">
        <v>2897</v>
      </c>
      <c r="F58" s="0" t="s">
        <v>2787</v>
      </c>
      <c r="G58" s="0" t="s">
        <v>1712</v>
      </c>
    </row>
    <row customHeight="1" ht="11.25">
      <c r="A59" s="379" t="s">
        <v>16</v>
      </c>
      <c r="B59" s="0" t="s">
        <v>2872</v>
      </c>
      <c r="C59" s="0" t="s">
        <v>2873</v>
      </c>
      <c r="D59" s="0" t="s">
        <v>2898</v>
      </c>
      <c r="E59" s="0" t="s">
        <v>2899</v>
      </c>
      <c r="F59" s="0" t="s">
        <v>2787</v>
      </c>
      <c r="G59" s="0" t="s">
        <v>1716</v>
      </c>
    </row>
    <row customHeight="1" ht="11.25">
      <c r="A60" s="379" t="s">
        <v>16</v>
      </c>
      <c r="B60" s="0" t="s">
        <v>2872</v>
      </c>
      <c r="C60" s="0" t="s">
        <v>2873</v>
      </c>
      <c r="D60" s="0" t="s">
        <v>2900</v>
      </c>
      <c r="E60" s="0" t="s">
        <v>2901</v>
      </c>
      <c r="F60" s="0" t="s">
        <v>2787</v>
      </c>
      <c r="G60" s="0" t="s">
        <v>1719</v>
      </c>
    </row>
    <row customHeight="1" ht="11.25">
      <c r="A61" s="379" t="s">
        <v>16</v>
      </c>
      <c r="B61" s="0" t="s">
        <v>2872</v>
      </c>
      <c r="C61" s="0" t="s">
        <v>2873</v>
      </c>
      <c r="D61" s="0" t="s">
        <v>2902</v>
      </c>
      <c r="E61" s="0" t="s">
        <v>2903</v>
      </c>
      <c r="F61" s="0" t="s">
        <v>2787</v>
      </c>
      <c r="G61" s="0" t="s">
        <v>2904</v>
      </c>
    </row>
    <row customHeight="1" ht="11.25">
      <c r="A62" s="379" t="s">
        <v>16</v>
      </c>
      <c r="B62" s="0" t="s">
        <v>2872</v>
      </c>
      <c r="C62" s="0" t="s">
        <v>2873</v>
      </c>
      <c r="D62" s="0" t="s">
        <v>2905</v>
      </c>
      <c r="E62" s="0" t="s">
        <v>2906</v>
      </c>
      <c r="F62" s="0" t="s">
        <v>2787</v>
      </c>
      <c r="G62" s="0" t="s">
        <v>2907</v>
      </c>
    </row>
    <row customHeight="1" ht="11.25">
      <c r="A63" s="379" t="s">
        <v>16</v>
      </c>
      <c r="B63" s="0" t="s">
        <v>2872</v>
      </c>
      <c r="C63" s="0" t="s">
        <v>2873</v>
      </c>
      <c r="D63" s="0" t="s">
        <v>2908</v>
      </c>
      <c r="E63" s="0" t="s">
        <v>2909</v>
      </c>
      <c r="F63" s="0" t="s">
        <v>2787</v>
      </c>
      <c r="G63" s="0" t="s">
        <v>2910</v>
      </c>
    </row>
    <row customHeight="1" ht="11.25">
      <c r="A64" s="379" t="s">
        <v>16</v>
      </c>
      <c r="B64" s="0" t="s">
        <v>2872</v>
      </c>
      <c r="C64" s="0" t="s">
        <v>2873</v>
      </c>
      <c r="D64" s="0" t="s">
        <v>2911</v>
      </c>
      <c r="E64" s="0" t="s">
        <v>2912</v>
      </c>
      <c r="F64" s="0" t="s">
        <v>2787</v>
      </c>
      <c r="G64" s="0" t="s">
        <v>2913</v>
      </c>
    </row>
    <row customHeight="1" ht="11.25">
      <c r="A65" s="379" t="s">
        <v>16</v>
      </c>
      <c r="B65" s="0" t="s">
        <v>2872</v>
      </c>
      <c r="C65" s="0" t="s">
        <v>2873</v>
      </c>
      <c r="D65" s="0" t="s">
        <v>2914</v>
      </c>
      <c r="E65" s="0" t="s">
        <v>2915</v>
      </c>
      <c r="F65" s="0" t="s">
        <v>2787</v>
      </c>
      <c r="G65" s="0" t="s">
        <v>2916</v>
      </c>
    </row>
    <row customHeight="1" ht="11.25">
      <c r="A66" s="379" t="s">
        <v>16</v>
      </c>
      <c r="B66" s="0" t="s">
        <v>2917</v>
      </c>
      <c r="C66" s="0" t="s">
        <v>2918</v>
      </c>
      <c r="D66" s="0" t="s">
        <v>2919</v>
      </c>
      <c r="E66" s="0" t="s">
        <v>2920</v>
      </c>
      <c r="F66" s="0" t="s">
        <v>2787</v>
      </c>
      <c r="G66" s="0" t="s">
        <v>2921</v>
      </c>
    </row>
    <row customHeight="1" ht="11.25">
      <c r="A67" s="379" t="s">
        <v>16</v>
      </c>
      <c r="B67" s="0" t="s">
        <v>2917</v>
      </c>
      <c r="C67" s="0" t="s">
        <v>2918</v>
      </c>
      <c r="D67" s="0" t="s">
        <v>2922</v>
      </c>
      <c r="E67" s="0" t="s">
        <v>2923</v>
      </c>
      <c r="F67" s="0" t="s">
        <v>2787</v>
      </c>
      <c r="G67" s="0" t="s">
        <v>2037</v>
      </c>
    </row>
    <row customHeight="1" ht="11.25">
      <c r="A68" s="379" t="s">
        <v>16</v>
      </c>
      <c r="B68" s="0" t="s">
        <v>2917</v>
      </c>
      <c r="C68" s="0" t="s">
        <v>2918</v>
      </c>
      <c r="D68" s="0" t="s">
        <v>2917</v>
      </c>
      <c r="E68" s="0" t="s">
        <v>2918</v>
      </c>
      <c r="F68" s="0" t="s">
        <v>2784</v>
      </c>
      <c r="G68" s="0" t="s">
        <v>2924</v>
      </c>
    </row>
    <row customHeight="1" ht="11.25">
      <c r="A69" s="379" t="s">
        <v>16</v>
      </c>
      <c r="B69" s="0" t="s">
        <v>2917</v>
      </c>
      <c r="C69" s="0" t="s">
        <v>2918</v>
      </c>
      <c r="D69" s="0" t="s">
        <v>2925</v>
      </c>
      <c r="E69" s="0" t="s">
        <v>2926</v>
      </c>
      <c r="F69" s="0" t="s">
        <v>2787</v>
      </c>
      <c r="G69" s="0" t="s">
        <v>2240</v>
      </c>
    </row>
    <row customHeight="1" ht="11.25">
      <c r="A70" s="379" t="s">
        <v>16</v>
      </c>
      <c r="B70" s="0" t="s">
        <v>2917</v>
      </c>
      <c r="C70" s="0" t="s">
        <v>2918</v>
      </c>
      <c r="D70" s="0" t="s">
        <v>2927</v>
      </c>
      <c r="E70" s="0" t="s">
        <v>2928</v>
      </c>
      <c r="F70" s="0" t="s">
        <v>2787</v>
      </c>
      <c r="G70" s="0" t="s">
        <v>2929</v>
      </c>
    </row>
    <row customHeight="1" ht="11.25">
      <c r="A71" s="379" t="s">
        <v>16</v>
      </c>
      <c r="B71" s="0" t="s">
        <v>2917</v>
      </c>
      <c r="C71" s="0" t="s">
        <v>2918</v>
      </c>
      <c r="D71" s="0" t="s">
        <v>2930</v>
      </c>
      <c r="E71" s="0" t="s">
        <v>2931</v>
      </c>
      <c r="F71" s="0" t="s">
        <v>2787</v>
      </c>
      <c r="G71" s="0" t="s">
        <v>2932</v>
      </c>
    </row>
    <row customHeight="1" ht="11.25">
      <c r="A72" s="379" t="s">
        <v>16</v>
      </c>
      <c r="B72" s="0" t="s">
        <v>2917</v>
      </c>
      <c r="C72" s="0" t="s">
        <v>2918</v>
      </c>
      <c r="D72" s="0" t="s">
        <v>2933</v>
      </c>
      <c r="E72" s="0" t="s">
        <v>2934</v>
      </c>
      <c r="F72" s="0" t="s">
        <v>2787</v>
      </c>
      <c r="G72" s="0" t="s">
        <v>2935</v>
      </c>
    </row>
    <row customHeight="1" ht="11.25">
      <c r="A73" s="379" t="s">
        <v>16</v>
      </c>
      <c r="B73" s="0" t="s">
        <v>2917</v>
      </c>
      <c r="C73" s="0" t="s">
        <v>2918</v>
      </c>
      <c r="D73" s="0" t="s">
        <v>2936</v>
      </c>
      <c r="E73" s="0" t="s">
        <v>2937</v>
      </c>
      <c r="F73" s="0" t="s">
        <v>2787</v>
      </c>
      <c r="G73" s="0" t="s">
        <v>2938</v>
      </c>
    </row>
    <row customHeight="1" ht="11.25">
      <c r="A74" s="379" t="s">
        <v>16</v>
      </c>
      <c r="B74" s="0" t="s">
        <v>2917</v>
      </c>
      <c r="C74" s="0" t="s">
        <v>2918</v>
      </c>
      <c r="D74" s="0" t="s">
        <v>2939</v>
      </c>
      <c r="E74" s="0" t="s">
        <v>2940</v>
      </c>
      <c r="F74" s="0" t="s">
        <v>2787</v>
      </c>
      <c r="G74" s="0" t="s">
        <v>2941</v>
      </c>
    </row>
    <row customHeight="1" ht="11.25">
      <c r="A75" s="379" t="s">
        <v>16</v>
      </c>
      <c r="B75" s="0" t="s">
        <v>2917</v>
      </c>
      <c r="C75" s="0" t="s">
        <v>2918</v>
      </c>
      <c r="D75" s="0" t="s">
        <v>2942</v>
      </c>
      <c r="E75" s="0" t="s">
        <v>2943</v>
      </c>
      <c r="F75" s="0" t="s">
        <v>2787</v>
      </c>
      <c r="G75" s="0" t="s">
        <v>2944</v>
      </c>
    </row>
    <row customHeight="1" ht="11.25">
      <c r="A76" s="379" t="s">
        <v>16</v>
      </c>
      <c r="B76" s="0" t="s">
        <v>2917</v>
      </c>
      <c r="C76" s="0" t="s">
        <v>2918</v>
      </c>
      <c r="D76" s="0" t="s">
        <v>2945</v>
      </c>
      <c r="E76" s="0" t="s">
        <v>2946</v>
      </c>
      <c r="F76" s="0" t="s">
        <v>2787</v>
      </c>
      <c r="G76" s="0" t="s">
        <v>2947</v>
      </c>
    </row>
    <row customHeight="1" ht="11.25">
      <c r="A77" s="379" t="s">
        <v>16</v>
      </c>
      <c r="B77" s="0" t="s">
        <v>2917</v>
      </c>
      <c r="C77" s="0" t="s">
        <v>2918</v>
      </c>
      <c r="D77" s="0" t="s">
        <v>2948</v>
      </c>
      <c r="E77" s="0" t="s">
        <v>2949</v>
      </c>
      <c r="F77" s="0" t="s">
        <v>2787</v>
      </c>
      <c r="G77" s="0" t="s">
        <v>2950</v>
      </c>
    </row>
    <row customHeight="1" ht="11.25">
      <c r="A78" s="379" t="s">
        <v>16</v>
      </c>
      <c r="B78" s="0" t="s">
        <v>2917</v>
      </c>
      <c r="C78" s="0" t="s">
        <v>2918</v>
      </c>
      <c r="D78" s="0" t="s">
        <v>2951</v>
      </c>
      <c r="E78" s="0" t="s">
        <v>2952</v>
      </c>
      <c r="F78" s="0" t="s">
        <v>2787</v>
      </c>
      <c r="G78" s="0" t="s">
        <v>2953</v>
      </c>
    </row>
    <row customHeight="1" ht="11.25">
      <c r="A79" s="379" t="s">
        <v>16</v>
      </c>
      <c r="B79" s="0" t="s">
        <v>2917</v>
      </c>
      <c r="C79" s="0" t="s">
        <v>2918</v>
      </c>
      <c r="D79" s="0" t="s">
        <v>2954</v>
      </c>
      <c r="E79" s="0" t="s">
        <v>2955</v>
      </c>
      <c r="F79" s="0" t="s">
        <v>2787</v>
      </c>
      <c r="G79" s="0" t="s">
        <v>2956</v>
      </c>
    </row>
    <row customHeight="1" ht="11.25">
      <c r="A80" s="379" t="s">
        <v>16</v>
      </c>
      <c r="B80" s="0" t="s">
        <v>2917</v>
      </c>
      <c r="C80" s="0" t="s">
        <v>2918</v>
      </c>
      <c r="D80" s="0" t="s">
        <v>2957</v>
      </c>
      <c r="E80" s="0" t="s">
        <v>2958</v>
      </c>
      <c r="F80" s="0" t="s">
        <v>2787</v>
      </c>
      <c r="G80" s="0" t="s">
        <v>2959</v>
      </c>
    </row>
    <row customHeight="1" ht="11.25">
      <c r="A81" s="379" t="s">
        <v>16</v>
      </c>
      <c r="B81" s="0" t="s">
        <v>2960</v>
      </c>
      <c r="C81" s="0" t="s">
        <v>2961</v>
      </c>
      <c r="D81" s="0" t="s">
        <v>2960</v>
      </c>
      <c r="E81" s="0" t="s">
        <v>2961</v>
      </c>
      <c r="F81" s="0" t="s">
        <v>2962</v>
      </c>
      <c r="G81" s="0" t="s">
        <v>2963</v>
      </c>
    </row>
    <row customHeight="1" ht="11.25">
      <c r="A82" s="379" t="s">
        <v>16</v>
      </c>
      <c r="B82" s="0" t="s">
        <v>2960</v>
      </c>
      <c r="C82" s="0" t="s">
        <v>2964</v>
      </c>
      <c r="D82" s="0" t="s">
        <v>2960</v>
      </c>
      <c r="E82" s="0" t="s">
        <v>2964</v>
      </c>
      <c r="F82" s="0" t="s">
        <v>2965</v>
      </c>
      <c r="G82" s="0" t="s">
        <v>2966</v>
      </c>
    </row>
    <row customHeight="1" ht="11.25">
      <c r="A83" s="379" t="s">
        <v>16</v>
      </c>
      <c r="B83" s="0" t="s">
        <v>2967</v>
      </c>
      <c r="C83" s="0" t="s">
        <v>2968</v>
      </c>
      <c r="D83" s="0" t="s">
        <v>2967</v>
      </c>
      <c r="E83" s="0" t="s">
        <v>2968</v>
      </c>
      <c r="F83" s="0" t="s">
        <v>2965</v>
      </c>
      <c r="G83" s="0" t="s">
        <v>2969</v>
      </c>
    </row>
    <row customHeight="1" ht="11.25">
      <c r="A84" s="379" t="s">
        <v>16</v>
      </c>
      <c r="B84" s="0" t="s">
        <v>2970</v>
      </c>
      <c r="C84" s="0" t="s">
        <v>2971</v>
      </c>
      <c r="D84" s="0" t="s">
        <v>2970</v>
      </c>
      <c r="E84" s="0" t="s">
        <v>2971</v>
      </c>
      <c r="F84" s="0" t="s">
        <v>2962</v>
      </c>
      <c r="G84" s="0" t="s">
        <v>2972</v>
      </c>
    </row>
    <row customHeight="1" ht="11.25">
      <c r="A85" s="379" t="s">
        <v>16</v>
      </c>
      <c r="B85" s="0" t="s">
        <v>2973</v>
      </c>
      <c r="C85" s="0" t="s">
        <v>2974</v>
      </c>
      <c r="D85" s="0" t="s">
        <v>2975</v>
      </c>
      <c r="E85" s="0" t="s">
        <v>2976</v>
      </c>
      <c r="F85" s="0" t="s">
        <v>2787</v>
      </c>
      <c r="G85" s="0" t="s">
        <v>2977</v>
      </c>
    </row>
    <row customHeight="1" ht="11.25">
      <c r="A86" s="379" t="s">
        <v>16</v>
      </c>
      <c r="B86" s="0" t="s">
        <v>2973</v>
      </c>
      <c r="C86" s="0" t="s">
        <v>2974</v>
      </c>
      <c r="D86" s="0" t="s">
        <v>2978</v>
      </c>
      <c r="E86" s="0" t="s">
        <v>2979</v>
      </c>
      <c r="F86" s="0" t="s">
        <v>2787</v>
      </c>
      <c r="G86" s="0" t="s">
        <v>2980</v>
      </c>
    </row>
    <row customHeight="1" ht="11.25">
      <c r="A87" s="379" t="s">
        <v>16</v>
      </c>
      <c r="B87" s="0" t="s">
        <v>2973</v>
      </c>
      <c r="C87" s="0" t="s">
        <v>2974</v>
      </c>
      <c r="D87" s="0" t="s">
        <v>2981</v>
      </c>
      <c r="E87" s="0" t="s">
        <v>2982</v>
      </c>
      <c r="F87" s="0" t="s">
        <v>2787</v>
      </c>
      <c r="G87" s="0" t="s">
        <v>2983</v>
      </c>
    </row>
    <row customHeight="1" ht="11.25">
      <c r="A88" s="379" t="s">
        <v>16</v>
      </c>
      <c r="B88" s="0" t="s">
        <v>2973</v>
      </c>
      <c r="C88" s="0" t="s">
        <v>2974</v>
      </c>
      <c r="D88" s="0" t="s">
        <v>2984</v>
      </c>
      <c r="E88" s="0" t="s">
        <v>2985</v>
      </c>
      <c r="F88" s="0" t="s">
        <v>2787</v>
      </c>
      <c r="G88" s="0" t="s">
        <v>2986</v>
      </c>
    </row>
    <row customHeight="1" ht="11.25">
      <c r="A89" s="379" t="s">
        <v>16</v>
      </c>
      <c r="B89" s="0" t="s">
        <v>2973</v>
      </c>
      <c r="C89" s="0" t="s">
        <v>2974</v>
      </c>
      <c r="D89" s="0" t="s">
        <v>2987</v>
      </c>
      <c r="E89" s="0" t="s">
        <v>2988</v>
      </c>
      <c r="F89" s="0" t="s">
        <v>2787</v>
      </c>
      <c r="G89" s="0" t="s">
        <v>2989</v>
      </c>
    </row>
    <row customHeight="1" ht="11.25">
      <c r="A90" s="379" t="s">
        <v>16</v>
      </c>
      <c r="B90" s="0" t="s">
        <v>2973</v>
      </c>
      <c r="C90" s="0" t="s">
        <v>2974</v>
      </c>
      <c r="D90" s="0" t="s">
        <v>2990</v>
      </c>
      <c r="E90" s="0" t="s">
        <v>2991</v>
      </c>
      <c r="F90" s="0" t="s">
        <v>2787</v>
      </c>
      <c r="G90" s="0" t="s">
        <v>2992</v>
      </c>
    </row>
    <row customHeight="1" ht="11.25">
      <c r="A91" s="379" t="s">
        <v>16</v>
      </c>
      <c r="B91" s="0" t="s">
        <v>2973</v>
      </c>
      <c r="C91" s="0" t="s">
        <v>2974</v>
      </c>
      <c r="D91" s="0" t="s">
        <v>2973</v>
      </c>
      <c r="E91" s="0" t="s">
        <v>2974</v>
      </c>
      <c r="F91" s="0" t="s">
        <v>2784</v>
      </c>
      <c r="G91" s="0" t="s">
        <v>2993</v>
      </c>
    </row>
    <row customHeight="1" ht="11.25">
      <c r="A92" s="379" t="s">
        <v>16</v>
      </c>
      <c r="B92" s="0" t="s">
        <v>2973</v>
      </c>
      <c r="C92" s="0" t="s">
        <v>2974</v>
      </c>
      <c r="D92" s="0" t="s">
        <v>2994</v>
      </c>
      <c r="E92" s="0" t="s">
        <v>2995</v>
      </c>
      <c r="F92" s="0" t="s">
        <v>2787</v>
      </c>
      <c r="G92" s="0" t="s">
        <v>2996</v>
      </c>
    </row>
    <row customHeight="1" ht="11.25">
      <c r="A93" s="379" t="s">
        <v>16</v>
      </c>
      <c r="B93" s="0" t="s">
        <v>2973</v>
      </c>
      <c r="C93" s="0" t="s">
        <v>2974</v>
      </c>
      <c r="D93" s="0" t="s">
        <v>2997</v>
      </c>
      <c r="E93" s="0" t="s">
        <v>2998</v>
      </c>
      <c r="F93" s="0" t="s">
        <v>2787</v>
      </c>
      <c r="G93" s="0" t="s">
        <v>2999</v>
      </c>
    </row>
    <row customHeight="1" ht="11.25">
      <c r="A94" s="379" t="s">
        <v>16</v>
      </c>
      <c r="B94" s="0" t="s">
        <v>2973</v>
      </c>
      <c r="C94" s="0" t="s">
        <v>2974</v>
      </c>
      <c r="D94" s="0" t="s">
        <v>3000</v>
      </c>
      <c r="E94" s="0" t="s">
        <v>3001</v>
      </c>
      <c r="F94" s="0" t="s">
        <v>2787</v>
      </c>
      <c r="G94" s="0" t="s">
        <v>3002</v>
      </c>
    </row>
    <row customHeight="1" ht="11.25">
      <c r="A95" s="379" t="s">
        <v>16</v>
      </c>
      <c r="B95" s="0" t="s">
        <v>2973</v>
      </c>
      <c r="C95" s="0" t="s">
        <v>2974</v>
      </c>
      <c r="D95" s="0" t="s">
        <v>3003</v>
      </c>
      <c r="E95" s="0" t="s">
        <v>3004</v>
      </c>
      <c r="F95" s="0" t="s">
        <v>2787</v>
      </c>
      <c r="G95" s="0" t="s">
        <v>3005</v>
      </c>
    </row>
    <row customHeight="1" ht="11.25">
      <c r="A96" s="379" t="s">
        <v>16</v>
      </c>
      <c r="B96" s="0" t="s">
        <v>2973</v>
      </c>
      <c r="C96" s="0" t="s">
        <v>2974</v>
      </c>
      <c r="D96" s="0" t="s">
        <v>3006</v>
      </c>
      <c r="E96" s="0" t="s">
        <v>3007</v>
      </c>
      <c r="F96" s="0" t="s">
        <v>2787</v>
      </c>
      <c r="G96" s="0" t="s">
        <v>3008</v>
      </c>
    </row>
    <row customHeight="1" ht="11.25">
      <c r="A97" s="379" t="s">
        <v>16</v>
      </c>
      <c r="B97" s="0" t="s">
        <v>2973</v>
      </c>
      <c r="C97" s="0" t="s">
        <v>2974</v>
      </c>
      <c r="D97" s="0" t="s">
        <v>3009</v>
      </c>
      <c r="E97" s="0" t="s">
        <v>3010</v>
      </c>
      <c r="F97" s="0" t="s">
        <v>2787</v>
      </c>
      <c r="G97" s="0" t="s">
        <v>3011</v>
      </c>
    </row>
    <row customHeight="1" ht="11.25">
      <c r="A98" s="379" t="s">
        <v>16</v>
      </c>
      <c r="B98" s="0" t="s">
        <v>2973</v>
      </c>
      <c r="C98" s="0" t="s">
        <v>2974</v>
      </c>
      <c r="D98" s="0" t="s">
        <v>3012</v>
      </c>
      <c r="E98" s="0" t="s">
        <v>3013</v>
      </c>
      <c r="F98" s="0" t="s">
        <v>2787</v>
      </c>
      <c r="G98" s="0" t="s">
        <v>3014</v>
      </c>
    </row>
    <row customHeight="1" ht="11.25">
      <c r="A99" s="379" t="s">
        <v>16</v>
      </c>
      <c r="B99" s="0" t="s">
        <v>2973</v>
      </c>
      <c r="C99" s="0" t="s">
        <v>2974</v>
      </c>
      <c r="D99" s="0" t="s">
        <v>3015</v>
      </c>
      <c r="E99" s="0" t="s">
        <v>3016</v>
      </c>
      <c r="F99" s="0" t="s">
        <v>2787</v>
      </c>
      <c r="G99" s="0" t="s">
        <v>3017</v>
      </c>
    </row>
    <row customHeight="1" ht="11.25">
      <c r="A100" s="379" t="s">
        <v>16</v>
      </c>
      <c r="B100" s="0" t="s">
        <v>2973</v>
      </c>
      <c r="C100" s="0" t="s">
        <v>2974</v>
      </c>
      <c r="D100" s="0" t="s">
        <v>3018</v>
      </c>
      <c r="E100" s="0" t="s">
        <v>3019</v>
      </c>
      <c r="F100" s="0" t="s">
        <v>2787</v>
      </c>
      <c r="G100" s="0" t="s">
        <v>3020</v>
      </c>
    </row>
    <row customHeight="1" ht="11.25">
      <c r="A101" s="379" t="s">
        <v>16</v>
      </c>
      <c r="B101" s="0" t="s">
        <v>2973</v>
      </c>
      <c r="C101" s="0" t="s">
        <v>2974</v>
      </c>
      <c r="D101" s="0" t="s">
        <v>3021</v>
      </c>
      <c r="E101" s="0" t="s">
        <v>3022</v>
      </c>
      <c r="F101" s="0" t="s">
        <v>2787</v>
      </c>
      <c r="G101" s="0" t="s">
        <v>3023</v>
      </c>
    </row>
    <row customHeight="1" ht="11.25">
      <c r="A102" s="379" t="s">
        <v>16</v>
      </c>
      <c r="B102" s="0" t="s">
        <v>3024</v>
      </c>
      <c r="C102" s="0" t="s">
        <v>3025</v>
      </c>
      <c r="D102" s="0" t="s">
        <v>3026</v>
      </c>
      <c r="E102" s="0" t="s">
        <v>3027</v>
      </c>
      <c r="F102" s="0" t="s">
        <v>2787</v>
      </c>
      <c r="G102" s="0" t="s">
        <v>3028</v>
      </c>
    </row>
    <row customHeight="1" ht="11.25">
      <c r="A103" s="379" t="s">
        <v>16</v>
      </c>
      <c r="B103" s="0" t="s">
        <v>3024</v>
      </c>
      <c r="C103" s="0" t="s">
        <v>3025</v>
      </c>
      <c r="D103" s="0" t="s">
        <v>3029</v>
      </c>
      <c r="E103" s="0" t="s">
        <v>3030</v>
      </c>
      <c r="F103" s="0" t="s">
        <v>2787</v>
      </c>
      <c r="G103" s="0" t="s">
        <v>3031</v>
      </c>
    </row>
    <row customHeight="1" ht="11.25">
      <c r="A104" s="379" t="s">
        <v>16</v>
      </c>
      <c r="B104" s="0" t="s">
        <v>3024</v>
      </c>
      <c r="C104" s="0" t="s">
        <v>3025</v>
      </c>
      <c r="D104" s="0" t="s">
        <v>3032</v>
      </c>
      <c r="E104" s="0" t="s">
        <v>3033</v>
      </c>
      <c r="F104" s="0" t="s">
        <v>2787</v>
      </c>
      <c r="G104" s="0" t="s">
        <v>3034</v>
      </c>
    </row>
    <row customHeight="1" ht="11.25">
      <c r="A105" s="379" t="s">
        <v>16</v>
      </c>
      <c r="B105" s="0" t="s">
        <v>3024</v>
      </c>
      <c r="C105" s="0" t="s">
        <v>3025</v>
      </c>
      <c r="D105" s="0" t="s">
        <v>3035</v>
      </c>
      <c r="E105" s="0" t="s">
        <v>3036</v>
      </c>
      <c r="F105" s="0" t="s">
        <v>2787</v>
      </c>
      <c r="G105" s="0" t="s">
        <v>3037</v>
      </c>
    </row>
    <row customHeight="1" ht="11.25">
      <c r="A106" s="379" t="s">
        <v>16</v>
      </c>
      <c r="B106" s="0" t="s">
        <v>3024</v>
      </c>
      <c r="C106" s="0" t="s">
        <v>3025</v>
      </c>
      <c r="D106" s="0" t="s">
        <v>3038</v>
      </c>
      <c r="E106" s="0" t="s">
        <v>3039</v>
      </c>
      <c r="F106" s="0" t="s">
        <v>2787</v>
      </c>
      <c r="G106" s="0" t="s">
        <v>3040</v>
      </c>
    </row>
    <row customHeight="1" ht="11.25">
      <c r="A107" s="379" t="s">
        <v>16</v>
      </c>
      <c r="B107" s="0" t="s">
        <v>3024</v>
      </c>
      <c r="C107" s="0" t="s">
        <v>3025</v>
      </c>
      <c r="D107" s="0" t="s">
        <v>3041</v>
      </c>
      <c r="E107" s="0" t="s">
        <v>3042</v>
      </c>
      <c r="F107" s="0" t="s">
        <v>2787</v>
      </c>
      <c r="G107" s="0" t="s">
        <v>3043</v>
      </c>
    </row>
    <row customHeight="1" ht="11.25">
      <c r="A108" s="379" t="s">
        <v>16</v>
      </c>
      <c r="B108" s="0" t="s">
        <v>3024</v>
      </c>
      <c r="C108" s="0" t="s">
        <v>3025</v>
      </c>
      <c r="D108" s="0" t="s">
        <v>3024</v>
      </c>
      <c r="E108" s="0" t="s">
        <v>3025</v>
      </c>
      <c r="F108" s="0" t="s">
        <v>2784</v>
      </c>
      <c r="G108" s="0" t="s">
        <v>3044</v>
      </c>
    </row>
    <row customHeight="1" ht="11.25">
      <c r="A109" s="379" t="s">
        <v>16</v>
      </c>
      <c r="B109" s="0" t="s">
        <v>3024</v>
      </c>
      <c r="C109" s="0" t="s">
        <v>3025</v>
      </c>
      <c r="D109" s="0" t="s">
        <v>3045</v>
      </c>
      <c r="E109" s="0" t="s">
        <v>3046</v>
      </c>
      <c r="F109" s="0" t="s">
        <v>2787</v>
      </c>
      <c r="G109" s="0" t="s">
        <v>3047</v>
      </c>
    </row>
    <row customHeight="1" ht="11.25">
      <c r="A110" s="379" t="s">
        <v>16</v>
      </c>
      <c r="B110" s="0" t="s">
        <v>3024</v>
      </c>
      <c r="C110" s="0" t="s">
        <v>3025</v>
      </c>
      <c r="D110" s="0" t="s">
        <v>3048</v>
      </c>
      <c r="E110" s="0" t="s">
        <v>3049</v>
      </c>
      <c r="F110" s="0" t="s">
        <v>2787</v>
      </c>
      <c r="G110" s="0" t="s">
        <v>3050</v>
      </c>
    </row>
    <row customHeight="1" ht="11.25">
      <c r="A111" s="379" t="s">
        <v>16</v>
      </c>
      <c r="B111" s="0" t="s">
        <v>3024</v>
      </c>
      <c r="C111" s="0" t="s">
        <v>3025</v>
      </c>
      <c r="D111" s="0" t="s">
        <v>3051</v>
      </c>
      <c r="E111" s="0" t="s">
        <v>3052</v>
      </c>
      <c r="F111" s="0" t="s">
        <v>2787</v>
      </c>
      <c r="G111" s="0" t="s">
        <v>3053</v>
      </c>
    </row>
    <row customHeight="1" ht="11.25">
      <c r="A112" s="379" t="s">
        <v>16</v>
      </c>
      <c r="B112" s="0" t="s">
        <v>3024</v>
      </c>
      <c r="C112" s="0" t="s">
        <v>3025</v>
      </c>
      <c r="D112" s="0" t="s">
        <v>3054</v>
      </c>
      <c r="E112" s="0" t="s">
        <v>3055</v>
      </c>
      <c r="F112" s="0" t="s">
        <v>2787</v>
      </c>
      <c r="G112" s="0" t="s">
        <v>3056</v>
      </c>
    </row>
    <row customHeight="1" ht="11.25">
      <c r="A113" s="379" t="s">
        <v>16</v>
      </c>
      <c r="B113" s="0" t="s">
        <v>3024</v>
      </c>
      <c r="C113" s="0" t="s">
        <v>3025</v>
      </c>
      <c r="D113" s="0" t="s">
        <v>3057</v>
      </c>
      <c r="E113" s="0" t="s">
        <v>3058</v>
      </c>
      <c r="F113" s="0" t="s">
        <v>2787</v>
      </c>
      <c r="G113" s="0" t="s">
        <v>3059</v>
      </c>
    </row>
    <row customHeight="1" ht="11.25">
      <c r="A114" s="379" t="s">
        <v>16</v>
      </c>
      <c r="B114" s="0" t="s">
        <v>3024</v>
      </c>
      <c r="C114" s="0" t="s">
        <v>3025</v>
      </c>
      <c r="D114" s="0" t="s">
        <v>3060</v>
      </c>
      <c r="E114" s="0" t="s">
        <v>3061</v>
      </c>
      <c r="F114" s="0" t="s">
        <v>2787</v>
      </c>
      <c r="G114" s="0" t="s">
        <v>3062</v>
      </c>
    </row>
    <row customHeight="1" ht="11.25">
      <c r="A115" s="379" t="s">
        <v>16</v>
      </c>
      <c r="B115" s="0" t="s">
        <v>3024</v>
      </c>
      <c r="C115" s="0" t="s">
        <v>3025</v>
      </c>
      <c r="D115" s="0" t="s">
        <v>3063</v>
      </c>
      <c r="E115" s="0" t="s">
        <v>3064</v>
      </c>
      <c r="F115" s="0" t="s">
        <v>2787</v>
      </c>
      <c r="G115" s="0" t="s">
        <v>3065</v>
      </c>
    </row>
    <row customHeight="1" ht="11.25">
      <c r="A116" s="379" t="s">
        <v>16</v>
      </c>
      <c r="B116" s="0" t="s">
        <v>3024</v>
      </c>
      <c r="C116" s="0" t="s">
        <v>3025</v>
      </c>
      <c r="D116" s="0" t="s">
        <v>3066</v>
      </c>
      <c r="E116" s="0" t="s">
        <v>3067</v>
      </c>
      <c r="F116" s="0" t="s">
        <v>2787</v>
      </c>
      <c r="G116" s="0" t="s">
        <v>3068</v>
      </c>
    </row>
    <row customHeight="1" ht="11.25">
      <c r="A117" s="379" t="s">
        <v>16</v>
      </c>
      <c r="B117" s="0" t="s">
        <v>3024</v>
      </c>
      <c r="C117" s="0" t="s">
        <v>3025</v>
      </c>
      <c r="D117" s="0" t="s">
        <v>3069</v>
      </c>
      <c r="E117" s="0" t="s">
        <v>3070</v>
      </c>
      <c r="F117" s="0" t="s">
        <v>2787</v>
      </c>
      <c r="G117" s="0" t="s">
        <v>3071</v>
      </c>
    </row>
    <row customHeight="1" ht="11.25">
      <c r="A118" s="379" t="s">
        <v>16</v>
      </c>
      <c r="B118" s="0" t="s">
        <v>3024</v>
      </c>
      <c r="C118" s="0" t="s">
        <v>3025</v>
      </c>
      <c r="D118" s="0" t="s">
        <v>3072</v>
      </c>
      <c r="E118" s="0" t="s">
        <v>3073</v>
      </c>
      <c r="F118" s="0" t="s">
        <v>2787</v>
      </c>
      <c r="G118" s="0" t="s">
        <v>3074</v>
      </c>
    </row>
    <row customHeight="1" ht="11.25">
      <c r="A119" s="379" t="s">
        <v>16</v>
      </c>
      <c r="B119" s="0" t="s">
        <v>3024</v>
      </c>
      <c r="C119" s="0" t="s">
        <v>3025</v>
      </c>
      <c r="D119" s="0" t="s">
        <v>3075</v>
      </c>
      <c r="E119" s="0" t="s">
        <v>3076</v>
      </c>
      <c r="F119" s="0" t="s">
        <v>2787</v>
      </c>
      <c r="G119" s="0" t="s">
        <v>3077</v>
      </c>
    </row>
    <row customHeight="1" ht="11.25">
      <c r="A120" s="379" t="s">
        <v>16</v>
      </c>
      <c r="B120" s="0" t="s">
        <v>3024</v>
      </c>
      <c r="C120" s="0" t="s">
        <v>3025</v>
      </c>
      <c r="D120" s="0" t="s">
        <v>3078</v>
      </c>
      <c r="E120" s="0" t="s">
        <v>3079</v>
      </c>
      <c r="F120" s="0" t="s">
        <v>2787</v>
      </c>
      <c r="G120" s="0" t="s">
        <v>3080</v>
      </c>
    </row>
    <row customHeight="1" ht="11.25">
      <c r="A121" s="379" t="s">
        <v>16</v>
      </c>
      <c r="B121" s="0" t="s">
        <v>3024</v>
      </c>
      <c r="C121" s="0" t="s">
        <v>3025</v>
      </c>
      <c r="D121" s="0" t="s">
        <v>3081</v>
      </c>
      <c r="E121" s="0" t="s">
        <v>3082</v>
      </c>
      <c r="F121" s="0" t="s">
        <v>2787</v>
      </c>
      <c r="G121" s="0" t="s">
        <v>3083</v>
      </c>
    </row>
    <row customHeight="1" ht="11.25">
      <c r="A122" s="379" t="s">
        <v>16</v>
      </c>
      <c r="B122" s="0" t="s">
        <v>3024</v>
      </c>
      <c r="C122" s="0" t="s">
        <v>3025</v>
      </c>
      <c r="D122" s="0" t="s">
        <v>3084</v>
      </c>
      <c r="E122" s="0" t="s">
        <v>3085</v>
      </c>
      <c r="F122" s="0" t="s">
        <v>2787</v>
      </c>
      <c r="G122" s="0" t="s">
        <v>3086</v>
      </c>
    </row>
    <row customHeight="1" ht="11.25">
      <c r="A123" s="379" t="s">
        <v>16</v>
      </c>
      <c r="B123" s="0" t="s">
        <v>3024</v>
      </c>
      <c r="C123" s="0" t="s">
        <v>3025</v>
      </c>
      <c r="D123" s="0" t="s">
        <v>3087</v>
      </c>
      <c r="E123" s="0" t="s">
        <v>3088</v>
      </c>
      <c r="F123" s="0" t="s">
        <v>2787</v>
      </c>
      <c r="G123" s="0" t="s">
        <v>3089</v>
      </c>
    </row>
    <row customHeight="1" ht="11.25">
      <c r="A124" s="379" t="s">
        <v>16</v>
      </c>
      <c r="B124" s="0" t="s">
        <v>3024</v>
      </c>
      <c r="C124" s="0" t="s">
        <v>3025</v>
      </c>
      <c r="D124" s="0" t="s">
        <v>3090</v>
      </c>
      <c r="E124" s="0" t="s">
        <v>3091</v>
      </c>
      <c r="F124" s="0" t="s">
        <v>2787</v>
      </c>
      <c r="G124" s="0" t="s">
        <v>3092</v>
      </c>
    </row>
    <row customHeight="1" ht="11.25">
      <c r="A125" s="379" t="s">
        <v>16</v>
      </c>
      <c r="B125" s="0" t="s">
        <v>3093</v>
      </c>
      <c r="C125" s="0" t="s">
        <v>3094</v>
      </c>
      <c r="D125" s="0" t="s">
        <v>3095</v>
      </c>
      <c r="E125" s="0" t="s">
        <v>3096</v>
      </c>
      <c r="F125" s="0" t="s">
        <v>2787</v>
      </c>
      <c r="G125" s="0" t="s">
        <v>3097</v>
      </c>
    </row>
    <row customHeight="1" ht="11.25">
      <c r="A126" s="379" t="s">
        <v>16</v>
      </c>
      <c r="B126" s="0" t="s">
        <v>3093</v>
      </c>
      <c r="C126" s="0" t="s">
        <v>3094</v>
      </c>
      <c r="D126" s="0" t="s">
        <v>3098</v>
      </c>
      <c r="E126" s="0" t="s">
        <v>3099</v>
      </c>
      <c r="F126" s="0" t="s">
        <v>2787</v>
      </c>
      <c r="G126" s="0" t="s">
        <v>3100</v>
      </c>
    </row>
    <row customHeight="1" ht="11.25">
      <c r="A127" s="379" t="s">
        <v>16</v>
      </c>
      <c r="B127" s="0" t="s">
        <v>3093</v>
      </c>
      <c r="C127" s="0" t="s">
        <v>3094</v>
      </c>
      <c r="D127" s="0" t="s">
        <v>3101</v>
      </c>
      <c r="E127" s="0" t="s">
        <v>3102</v>
      </c>
      <c r="F127" s="0" t="s">
        <v>2787</v>
      </c>
      <c r="G127" s="0" t="s">
        <v>3103</v>
      </c>
    </row>
    <row customHeight="1" ht="11.25">
      <c r="A128" s="379" t="s">
        <v>16</v>
      </c>
      <c r="B128" s="0" t="s">
        <v>3093</v>
      </c>
      <c r="C128" s="0" t="s">
        <v>3094</v>
      </c>
      <c r="D128" s="0" t="s">
        <v>3104</v>
      </c>
      <c r="E128" s="0" t="s">
        <v>3105</v>
      </c>
      <c r="F128" s="0" t="s">
        <v>2787</v>
      </c>
      <c r="G128" s="0" t="s">
        <v>3106</v>
      </c>
    </row>
    <row customHeight="1" ht="11.25">
      <c r="A129" s="379" t="s">
        <v>16</v>
      </c>
      <c r="B129" s="0" t="s">
        <v>3093</v>
      </c>
      <c r="C129" s="0" t="s">
        <v>3094</v>
      </c>
      <c r="D129" s="0" t="s">
        <v>3107</v>
      </c>
      <c r="E129" s="0" t="s">
        <v>3108</v>
      </c>
      <c r="F129" s="0" t="s">
        <v>2787</v>
      </c>
      <c r="G129" s="0" t="s">
        <v>3109</v>
      </c>
    </row>
    <row customHeight="1" ht="11.25">
      <c r="A130" s="379" t="s">
        <v>16</v>
      </c>
      <c r="B130" s="0" t="s">
        <v>3093</v>
      </c>
      <c r="C130" s="0" t="s">
        <v>3094</v>
      </c>
      <c r="D130" s="0" t="s">
        <v>3110</v>
      </c>
      <c r="E130" s="0" t="s">
        <v>3111</v>
      </c>
      <c r="F130" s="0" t="s">
        <v>2787</v>
      </c>
      <c r="G130" s="0" t="s">
        <v>3112</v>
      </c>
    </row>
    <row customHeight="1" ht="11.25">
      <c r="A131" s="379" t="s">
        <v>16</v>
      </c>
      <c r="B131" s="0" t="s">
        <v>3093</v>
      </c>
      <c r="C131" s="0" t="s">
        <v>3094</v>
      </c>
      <c r="D131" s="0" t="s">
        <v>3093</v>
      </c>
      <c r="E131" s="0" t="s">
        <v>3094</v>
      </c>
      <c r="F131" s="0" t="s">
        <v>2784</v>
      </c>
      <c r="G131" s="0" t="s">
        <v>3113</v>
      </c>
    </row>
    <row customHeight="1" ht="11.25">
      <c r="A132" s="379" t="s">
        <v>16</v>
      </c>
      <c r="B132" s="0" t="s">
        <v>3093</v>
      </c>
      <c r="C132" s="0" t="s">
        <v>3094</v>
      </c>
      <c r="D132" s="0" t="s">
        <v>2884</v>
      </c>
      <c r="E132" s="0" t="s">
        <v>3114</v>
      </c>
      <c r="F132" s="0" t="s">
        <v>2787</v>
      </c>
      <c r="G132" s="0" t="s">
        <v>3115</v>
      </c>
    </row>
    <row customHeight="1" ht="11.25">
      <c r="A133" s="379" t="s">
        <v>16</v>
      </c>
      <c r="B133" s="0" t="s">
        <v>3093</v>
      </c>
      <c r="C133" s="0" t="s">
        <v>3094</v>
      </c>
      <c r="D133" s="0" t="s">
        <v>3116</v>
      </c>
      <c r="E133" s="0" t="s">
        <v>3117</v>
      </c>
      <c r="F133" s="0" t="s">
        <v>2787</v>
      </c>
      <c r="G133" s="0" t="s">
        <v>3118</v>
      </c>
    </row>
    <row customHeight="1" ht="11.25">
      <c r="A134" s="379" t="s">
        <v>16</v>
      </c>
      <c r="B134" s="0" t="s">
        <v>3093</v>
      </c>
      <c r="C134" s="0" t="s">
        <v>3094</v>
      </c>
      <c r="D134" s="0" t="s">
        <v>3119</v>
      </c>
      <c r="E134" s="0" t="s">
        <v>3120</v>
      </c>
      <c r="F134" s="0" t="s">
        <v>2787</v>
      </c>
      <c r="G134" s="0" t="s">
        <v>3121</v>
      </c>
    </row>
    <row customHeight="1" ht="11.25">
      <c r="A135" s="379" t="s">
        <v>16</v>
      </c>
      <c r="B135" s="0" t="s">
        <v>3093</v>
      </c>
      <c r="C135" s="0" t="s">
        <v>3094</v>
      </c>
      <c r="D135" s="0" t="s">
        <v>3122</v>
      </c>
      <c r="E135" s="0" t="s">
        <v>3123</v>
      </c>
      <c r="F135" s="0" t="s">
        <v>2787</v>
      </c>
      <c r="G135" s="0" t="s">
        <v>3124</v>
      </c>
    </row>
    <row customHeight="1" ht="11.25">
      <c r="A136" s="379" t="s">
        <v>16</v>
      </c>
      <c r="B136" s="0" t="s">
        <v>3093</v>
      </c>
      <c r="C136" s="0" t="s">
        <v>3094</v>
      </c>
      <c r="D136" s="0" t="s">
        <v>3125</v>
      </c>
      <c r="E136" s="0" t="s">
        <v>3126</v>
      </c>
      <c r="F136" s="0" t="s">
        <v>2787</v>
      </c>
      <c r="G136" s="0" t="s">
        <v>3127</v>
      </c>
    </row>
    <row customHeight="1" ht="11.25">
      <c r="A137" s="379" t="s">
        <v>16</v>
      </c>
      <c r="B137" s="0" t="s">
        <v>3093</v>
      </c>
      <c r="C137" s="0" t="s">
        <v>3094</v>
      </c>
      <c r="D137" s="0" t="s">
        <v>3128</v>
      </c>
      <c r="E137" s="0" t="s">
        <v>3129</v>
      </c>
      <c r="F137" s="0" t="s">
        <v>2787</v>
      </c>
      <c r="G137" s="0" t="s">
        <v>3130</v>
      </c>
    </row>
    <row customHeight="1" ht="11.25">
      <c r="A138" s="379" t="s">
        <v>16</v>
      </c>
      <c r="B138" s="0" t="s">
        <v>3093</v>
      </c>
      <c r="C138" s="0" t="s">
        <v>3094</v>
      </c>
      <c r="D138" s="0" t="s">
        <v>3131</v>
      </c>
      <c r="E138" s="0" t="s">
        <v>3132</v>
      </c>
      <c r="F138" s="0" t="s">
        <v>2787</v>
      </c>
      <c r="G138" s="0" t="s">
        <v>3133</v>
      </c>
    </row>
    <row customHeight="1" ht="11.25">
      <c r="A139" s="379" t="s">
        <v>16</v>
      </c>
      <c r="B139" s="0" t="s">
        <v>3134</v>
      </c>
      <c r="C139" s="0" t="s">
        <v>3135</v>
      </c>
      <c r="D139" s="0" t="s">
        <v>3136</v>
      </c>
      <c r="E139" s="0" t="s">
        <v>3137</v>
      </c>
      <c r="F139" s="0" t="s">
        <v>2787</v>
      </c>
      <c r="G139" s="0" t="s">
        <v>3138</v>
      </c>
    </row>
    <row customHeight="1" ht="11.25">
      <c r="A140" s="379" t="s">
        <v>16</v>
      </c>
      <c r="B140" s="0" t="s">
        <v>3134</v>
      </c>
      <c r="C140" s="0" t="s">
        <v>3135</v>
      </c>
      <c r="D140" s="0" t="s">
        <v>3139</v>
      </c>
      <c r="E140" s="0" t="s">
        <v>3140</v>
      </c>
      <c r="F140" s="0" t="s">
        <v>2787</v>
      </c>
      <c r="G140" s="0" t="s">
        <v>3141</v>
      </c>
    </row>
    <row customHeight="1" ht="11.25">
      <c r="A141" s="379" t="s">
        <v>16</v>
      </c>
      <c r="B141" s="0" t="s">
        <v>3134</v>
      </c>
      <c r="C141" s="0" t="s">
        <v>3135</v>
      </c>
      <c r="D141" s="0" t="s">
        <v>3142</v>
      </c>
      <c r="E141" s="0" t="s">
        <v>3143</v>
      </c>
      <c r="F141" s="0" t="s">
        <v>2787</v>
      </c>
      <c r="G141" s="0" t="s">
        <v>3144</v>
      </c>
    </row>
    <row customHeight="1" ht="11.25">
      <c r="A142" s="379" t="s">
        <v>16</v>
      </c>
      <c r="B142" s="0" t="s">
        <v>3134</v>
      </c>
      <c r="C142" s="0" t="s">
        <v>3135</v>
      </c>
      <c r="D142" s="0" t="s">
        <v>3145</v>
      </c>
      <c r="E142" s="0" t="s">
        <v>3146</v>
      </c>
      <c r="F142" s="0" t="s">
        <v>2787</v>
      </c>
      <c r="G142" s="0" t="s">
        <v>3147</v>
      </c>
    </row>
    <row customHeight="1" ht="11.25">
      <c r="A143" s="379" t="s">
        <v>16</v>
      </c>
      <c r="B143" s="0" t="s">
        <v>3134</v>
      </c>
      <c r="C143" s="0" t="s">
        <v>3135</v>
      </c>
      <c r="D143" s="0" t="s">
        <v>3148</v>
      </c>
      <c r="E143" s="0" t="s">
        <v>3149</v>
      </c>
      <c r="F143" s="0" t="s">
        <v>2787</v>
      </c>
      <c r="G143" s="0" t="s">
        <v>3150</v>
      </c>
    </row>
    <row customHeight="1" ht="11.25">
      <c r="A144" s="379" t="s">
        <v>16</v>
      </c>
      <c r="B144" s="0" t="s">
        <v>3134</v>
      </c>
      <c r="C144" s="0" t="s">
        <v>3135</v>
      </c>
      <c r="D144" s="0" t="s">
        <v>3151</v>
      </c>
      <c r="E144" s="0" t="s">
        <v>3152</v>
      </c>
      <c r="F144" s="0" t="s">
        <v>2787</v>
      </c>
      <c r="G144" s="0" t="s">
        <v>3153</v>
      </c>
    </row>
    <row customHeight="1" ht="11.25">
      <c r="A145" s="379" t="s">
        <v>16</v>
      </c>
      <c r="B145" s="0" t="s">
        <v>3134</v>
      </c>
      <c r="C145" s="0" t="s">
        <v>3135</v>
      </c>
      <c r="D145" s="0" t="s">
        <v>3154</v>
      </c>
      <c r="E145" s="0" t="s">
        <v>3155</v>
      </c>
      <c r="F145" s="0" t="s">
        <v>2787</v>
      </c>
      <c r="G145" s="0" t="s">
        <v>3156</v>
      </c>
    </row>
    <row customHeight="1" ht="11.25">
      <c r="A146" s="379" t="s">
        <v>16</v>
      </c>
      <c r="B146" s="0" t="s">
        <v>3134</v>
      </c>
      <c r="C146" s="0" t="s">
        <v>3135</v>
      </c>
      <c r="D146" s="0" t="s">
        <v>3157</v>
      </c>
      <c r="E146" s="0" t="s">
        <v>3158</v>
      </c>
      <c r="F146" s="0" t="s">
        <v>2787</v>
      </c>
      <c r="G146" s="0" t="s">
        <v>3159</v>
      </c>
    </row>
    <row customHeight="1" ht="11.25">
      <c r="A147" s="379" t="s">
        <v>16</v>
      </c>
      <c r="B147" s="0" t="s">
        <v>3134</v>
      </c>
      <c r="C147" s="0" t="s">
        <v>3135</v>
      </c>
      <c r="D147" s="0" t="s">
        <v>3160</v>
      </c>
      <c r="E147" s="0" t="s">
        <v>3161</v>
      </c>
      <c r="F147" s="0" t="s">
        <v>2787</v>
      </c>
      <c r="G147" s="0" t="s">
        <v>3162</v>
      </c>
    </row>
    <row customHeight="1" ht="11.25">
      <c r="A148" s="379" t="s">
        <v>16</v>
      </c>
      <c r="B148" s="0" t="s">
        <v>3134</v>
      </c>
      <c r="C148" s="0" t="s">
        <v>3135</v>
      </c>
      <c r="D148" s="0" t="s">
        <v>3134</v>
      </c>
      <c r="E148" s="0" t="s">
        <v>3135</v>
      </c>
      <c r="F148" s="0" t="s">
        <v>2784</v>
      </c>
      <c r="G148" s="0" t="s">
        <v>3163</v>
      </c>
    </row>
    <row customHeight="1" ht="11.25">
      <c r="A149" s="379" t="s">
        <v>16</v>
      </c>
      <c r="B149" s="0" t="s">
        <v>3134</v>
      </c>
      <c r="C149" s="0" t="s">
        <v>3135</v>
      </c>
      <c r="D149" s="0" t="s">
        <v>3164</v>
      </c>
      <c r="E149" s="0" t="s">
        <v>3165</v>
      </c>
      <c r="F149" s="0" t="s">
        <v>2787</v>
      </c>
      <c r="G149" s="0" t="s">
        <v>3166</v>
      </c>
    </row>
    <row customHeight="1" ht="11.25">
      <c r="A150" s="379" t="s">
        <v>16</v>
      </c>
      <c r="B150" s="0" t="s">
        <v>3134</v>
      </c>
      <c r="C150" s="0" t="s">
        <v>3135</v>
      </c>
      <c r="D150" s="0" t="s">
        <v>3167</v>
      </c>
      <c r="E150" s="0" t="s">
        <v>3168</v>
      </c>
      <c r="F150" s="0" t="s">
        <v>2787</v>
      </c>
      <c r="G150" s="0" t="s">
        <v>3169</v>
      </c>
    </row>
    <row customHeight="1" ht="11.25">
      <c r="A151" s="379" t="s">
        <v>16</v>
      </c>
      <c r="B151" s="0" t="s">
        <v>3134</v>
      </c>
      <c r="C151" s="0" t="s">
        <v>3135</v>
      </c>
      <c r="D151" s="0" t="s">
        <v>3170</v>
      </c>
      <c r="E151" s="0" t="s">
        <v>3171</v>
      </c>
      <c r="F151" s="0" t="s">
        <v>2787</v>
      </c>
      <c r="G151" s="0" t="s">
        <v>3172</v>
      </c>
    </row>
    <row customHeight="1" ht="11.25">
      <c r="A152" s="379" t="s">
        <v>16</v>
      </c>
      <c r="B152" s="0" t="s">
        <v>3134</v>
      </c>
      <c r="C152" s="0" t="s">
        <v>3135</v>
      </c>
      <c r="D152" s="0" t="s">
        <v>3173</v>
      </c>
      <c r="E152" s="0" t="s">
        <v>3174</v>
      </c>
      <c r="F152" s="0" t="s">
        <v>2787</v>
      </c>
      <c r="G152" s="0" t="s">
        <v>3175</v>
      </c>
    </row>
    <row customHeight="1" ht="11.25">
      <c r="A153" s="379" t="s">
        <v>16</v>
      </c>
      <c r="B153" s="0" t="s">
        <v>3134</v>
      </c>
      <c r="C153" s="0" t="s">
        <v>3135</v>
      </c>
      <c r="D153" s="0" t="s">
        <v>3176</v>
      </c>
      <c r="E153" s="0" t="s">
        <v>3177</v>
      </c>
      <c r="F153" s="0" t="s">
        <v>2787</v>
      </c>
      <c r="G153" s="0" t="s">
        <v>3178</v>
      </c>
    </row>
    <row customHeight="1" ht="11.25">
      <c r="A154" s="379" t="s">
        <v>16</v>
      </c>
      <c r="B154" s="0" t="s">
        <v>3134</v>
      </c>
      <c r="C154" s="0" t="s">
        <v>3135</v>
      </c>
      <c r="D154" s="0" t="s">
        <v>3179</v>
      </c>
      <c r="E154" s="0" t="s">
        <v>3180</v>
      </c>
      <c r="F154" s="0" t="s">
        <v>2787</v>
      </c>
      <c r="G154" s="0" t="s">
        <v>3181</v>
      </c>
    </row>
    <row customHeight="1" ht="11.25">
      <c r="A155" s="379" t="s">
        <v>16</v>
      </c>
      <c r="B155" s="0" t="s">
        <v>3134</v>
      </c>
      <c r="C155" s="0" t="s">
        <v>3135</v>
      </c>
      <c r="D155" s="0" t="s">
        <v>3182</v>
      </c>
      <c r="E155" s="0" t="s">
        <v>3183</v>
      </c>
      <c r="F155" s="0" t="s">
        <v>2787</v>
      </c>
      <c r="G155" s="0" t="s">
        <v>3184</v>
      </c>
    </row>
    <row customHeight="1" ht="11.25">
      <c r="A156" s="379" t="s">
        <v>16</v>
      </c>
      <c r="B156" s="0" t="s">
        <v>3134</v>
      </c>
      <c r="C156" s="0" t="s">
        <v>3135</v>
      </c>
      <c r="D156" s="0" t="s">
        <v>3185</v>
      </c>
      <c r="E156" s="0" t="s">
        <v>3186</v>
      </c>
      <c r="F156" s="0" t="s">
        <v>2787</v>
      </c>
      <c r="G156" s="0" t="s">
        <v>3187</v>
      </c>
    </row>
    <row customHeight="1" ht="11.25">
      <c r="A157" s="379" t="s">
        <v>16</v>
      </c>
      <c r="B157" s="0" t="s">
        <v>3188</v>
      </c>
      <c r="C157" s="0" t="s">
        <v>3189</v>
      </c>
      <c r="D157" s="0" t="s">
        <v>3190</v>
      </c>
      <c r="E157" s="0" t="s">
        <v>3191</v>
      </c>
      <c r="F157" s="0" t="s">
        <v>2787</v>
      </c>
      <c r="G157" s="0" t="s">
        <v>3192</v>
      </c>
    </row>
    <row customHeight="1" ht="11.25">
      <c r="A158" s="379" t="s">
        <v>16</v>
      </c>
      <c r="B158" s="0" t="s">
        <v>3188</v>
      </c>
      <c r="C158" s="0" t="s">
        <v>3189</v>
      </c>
      <c r="D158" s="0" t="s">
        <v>3193</v>
      </c>
      <c r="E158" s="0" t="s">
        <v>3194</v>
      </c>
      <c r="F158" s="0" t="s">
        <v>2787</v>
      </c>
      <c r="G158" s="0" t="s">
        <v>3195</v>
      </c>
    </row>
    <row customHeight="1" ht="11.25">
      <c r="A159" s="379" t="s">
        <v>16</v>
      </c>
      <c r="B159" s="0" t="s">
        <v>3188</v>
      </c>
      <c r="C159" s="0" t="s">
        <v>3189</v>
      </c>
      <c r="D159" s="0" t="s">
        <v>3196</v>
      </c>
      <c r="E159" s="0" t="s">
        <v>3197</v>
      </c>
      <c r="F159" s="0" t="s">
        <v>2787</v>
      </c>
      <c r="G159" s="0" t="s">
        <v>3198</v>
      </c>
    </row>
    <row customHeight="1" ht="11.25">
      <c r="A160" s="379" t="s">
        <v>16</v>
      </c>
      <c r="B160" s="0" t="s">
        <v>3188</v>
      </c>
      <c r="C160" s="0" t="s">
        <v>3189</v>
      </c>
      <c r="D160" s="0" t="s">
        <v>2862</v>
      </c>
      <c r="E160" s="0" t="s">
        <v>3199</v>
      </c>
      <c r="F160" s="0" t="s">
        <v>2787</v>
      </c>
      <c r="G160" s="0" t="s">
        <v>3200</v>
      </c>
    </row>
    <row customHeight="1" ht="11.25">
      <c r="A161" s="379" t="s">
        <v>16</v>
      </c>
      <c r="B161" s="0" t="s">
        <v>3188</v>
      </c>
      <c r="C161" s="0" t="s">
        <v>3189</v>
      </c>
      <c r="D161" s="0" t="s">
        <v>3188</v>
      </c>
      <c r="E161" s="0" t="s">
        <v>3189</v>
      </c>
      <c r="F161" s="0" t="s">
        <v>2784</v>
      </c>
      <c r="G161" s="0" t="s">
        <v>3201</v>
      </c>
    </row>
    <row customHeight="1" ht="11.25">
      <c r="A162" s="379" t="s">
        <v>16</v>
      </c>
      <c r="B162" s="0" t="s">
        <v>3188</v>
      </c>
      <c r="C162" s="0" t="s">
        <v>3189</v>
      </c>
      <c r="D162" s="0" t="s">
        <v>3202</v>
      </c>
      <c r="E162" s="0" t="s">
        <v>3203</v>
      </c>
      <c r="F162" s="0" t="s">
        <v>2787</v>
      </c>
      <c r="G162" s="0" t="s">
        <v>3204</v>
      </c>
    </row>
    <row customHeight="1" ht="11.25">
      <c r="A163" s="379" t="s">
        <v>16</v>
      </c>
      <c r="B163" s="0" t="s">
        <v>3188</v>
      </c>
      <c r="C163" s="0" t="s">
        <v>3189</v>
      </c>
      <c r="D163" s="0" t="s">
        <v>3205</v>
      </c>
      <c r="E163" s="0" t="s">
        <v>3206</v>
      </c>
      <c r="F163" s="0" t="s">
        <v>2787</v>
      </c>
      <c r="G163" s="0" t="s">
        <v>3207</v>
      </c>
    </row>
    <row customHeight="1" ht="11.25">
      <c r="A164" s="379" t="s">
        <v>16</v>
      </c>
      <c r="B164" s="0" t="s">
        <v>3188</v>
      </c>
      <c r="C164" s="0" t="s">
        <v>3189</v>
      </c>
      <c r="D164" s="0" t="s">
        <v>3208</v>
      </c>
      <c r="E164" s="0" t="s">
        <v>3209</v>
      </c>
      <c r="F164" s="0" t="s">
        <v>2787</v>
      </c>
      <c r="G164" s="0" t="s">
        <v>3210</v>
      </c>
    </row>
    <row customHeight="1" ht="11.25">
      <c r="A165" s="379" t="s">
        <v>16</v>
      </c>
      <c r="B165" s="0" t="s">
        <v>3188</v>
      </c>
      <c r="C165" s="0" t="s">
        <v>3189</v>
      </c>
      <c r="D165" s="0" t="s">
        <v>3211</v>
      </c>
      <c r="E165" s="0" t="s">
        <v>3212</v>
      </c>
      <c r="F165" s="0" t="s">
        <v>2787</v>
      </c>
      <c r="G165" s="0" t="s">
        <v>3213</v>
      </c>
    </row>
    <row customHeight="1" ht="11.25">
      <c r="A166" s="379" t="s">
        <v>16</v>
      </c>
      <c r="B166" s="0" t="s">
        <v>3214</v>
      </c>
      <c r="C166" s="0" t="s">
        <v>3215</v>
      </c>
      <c r="D166" s="0" t="s">
        <v>3216</v>
      </c>
      <c r="E166" s="0" t="s">
        <v>3217</v>
      </c>
      <c r="F166" s="0" t="s">
        <v>2787</v>
      </c>
      <c r="G166" s="0" t="s">
        <v>3218</v>
      </c>
    </row>
    <row customHeight="1" ht="11.25">
      <c r="A167" s="379" t="s">
        <v>16</v>
      </c>
      <c r="B167" s="0" t="s">
        <v>3214</v>
      </c>
      <c r="C167" s="0" t="s">
        <v>3215</v>
      </c>
      <c r="D167" s="0" t="s">
        <v>3219</v>
      </c>
      <c r="E167" s="0" t="s">
        <v>3220</v>
      </c>
      <c r="F167" s="0" t="s">
        <v>2787</v>
      </c>
      <c r="G167" s="0" t="s">
        <v>3221</v>
      </c>
    </row>
    <row customHeight="1" ht="11.25">
      <c r="A168" s="379" t="s">
        <v>16</v>
      </c>
      <c r="B168" s="0" t="s">
        <v>3214</v>
      </c>
      <c r="C168" s="0" t="s">
        <v>3215</v>
      </c>
      <c r="D168" s="0" t="s">
        <v>2796</v>
      </c>
      <c r="E168" s="0" t="s">
        <v>3222</v>
      </c>
      <c r="F168" s="0" t="s">
        <v>2787</v>
      </c>
      <c r="G168" s="0" t="s">
        <v>3223</v>
      </c>
    </row>
    <row customHeight="1" ht="11.25">
      <c r="A169" s="379" t="s">
        <v>16</v>
      </c>
      <c r="B169" s="0" t="s">
        <v>3214</v>
      </c>
      <c r="C169" s="0" t="s">
        <v>3215</v>
      </c>
      <c r="D169" s="0" t="s">
        <v>3224</v>
      </c>
      <c r="E169" s="0" t="s">
        <v>3225</v>
      </c>
      <c r="F169" s="0" t="s">
        <v>2787</v>
      </c>
      <c r="G169" s="0" t="s">
        <v>3226</v>
      </c>
    </row>
    <row customHeight="1" ht="11.25">
      <c r="A170" s="379" t="s">
        <v>16</v>
      </c>
      <c r="B170" s="0" t="s">
        <v>3214</v>
      </c>
      <c r="C170" s="0" t="s">
        <v>3215</v>
      </c>
      <c r="D170" s="0" t="s">
        <v>3227</v>
      </c>
      <c r="E170" s="0" t="s">
        <v>3228</v>
      </c>
      <c r="F170" s="0" t="s">
        <v>2787</v>
      </c>
      <c r="G170" s="0" t="s">
        <v>3229</v>
      </c>
    </row>
    <row customHeight="1" ht="11.25">
      <c r="A171" s="379" t="s">
        <v>16</v>
      </c>
      <c r="B171" s="0" t="s">
        <v>3214</v>
      </c>
      <c r="C171" s="0" t="s">
        <v>3215</v>
      </c>
      <c r="D171" s="0" t="s">
        <v>3230</v>
      </c>
      <c r="E171" s="0" t="s">
        <v>3231</v>
      </c>
      <c r="F171" s="0" t="s">
        <v>2787</v>
      </c>
      <c r="G171" s="0" t="s">
        <v>3232</v>
      </c>
    </row>
    <row customHeight="1" ht="11.25">
      <c r="A172" s="379" t="s">
        <v>16</v>
      </c>
      <c r="B172" s="0" t="s">
        <v>3214</v>
      </c>
      <c r="C172" s="0" t="s">
        <v>3215</v>
      </c>
      <c r="D172" s="0" t="s">
        <v>3233</v>
      </c>
      <c r="E172" s="0" t="s">
        <v>3234</v>
      </c>
      <c r="F172" s="0" t="s">
        <v>2787</v>
      </c>
      <c r="G172" s="0" t="s">
        <v>3235</v>
      </c>
    </row>
    <row customHeight="1" ht="11.25">
      <c r="A173" s="379" t="s">
        <v>16</v>
      </c>
      <c r="B173" s="0" t="s">
        <v>3214</v>
      </c>
      <c r="C173" s="0" t="s">
        <v>3215</v>
      </c>
      <c r="D173" s="0" t="s">
        <v>3214</v>
      </c>
      <c r="E173" s="0" t="s">
        <v>3215</v>
      </c>
      <c r="F173" s="0" t="s">
        <v>2784</v>
      </c>
      <c r="G173" s="0" t="s">
        <v>3236</v>
      </c>
    </row>
    <row customHeight="1" ht="11.25">
      <c r="A174" s="379" t="s">
        <v>16</v>
      </c>
      <c r="B174" s="0" t="s">
        <v>3214</v>
      </c>
      <c r="C174" s="0" t="s">
        <v>3215</v>
      </c>
      <c r="D174" s="0" t="s">
        <v>3237</v>
      </c>
      <c r="E174" s="0" t="s">
        <v>3238</v>
      </c>
      <c r="F174" s="0" t="s">
        <v>2787</v>
      </c>
      <c r="G174" s="0" t="s">
        <v>3239</v>
      </c>
    </row>
    <row customHeight="1" ht="11.25">
      <c r="A175" s="379" t="s">
        <v>16</v>
      </c>
      <c r="B175" s="0" t="s">
        <v>3214</v>
      </c>
      <c r="C175" s="0" t="s">
        <v>3215</v>
      </c>
      <c r="D175" s="0" t="s">
        <v>3240</v>
      </c>
      <c r="E175" s="0" t="s">
        <v>3241</v>
      </c>
      <c r="F175" s="0" t="s">
        <v>2787</v>
      </c>
      <c r="G175" s="0" t="s">
        <v>3242</v>
      </c>
    </row>
    <row customHeight="1" ht="11.25">
      <c r="A176" s="379" t="s">
        <v>16</v>
      </c>
      <c r="B176" s="0" t="s">
        <v>3214</v>
      </c>
      <c r="C176" s="0" t="s">
        <v>3215</v>
      </c>
      <c r="D176" s="0" t="s">
        <v>3243</v>
      </c>
      <c r="E176" s="0" t="s">
        <v>3244</v>
      </c>
      <c r="F176" s="0" t="s">
        <v>2787</v>
      </c>
      <c r="G176" s="0" t="s">
        <v>3245</v>
      </c>
    </row>
    <row customHeight="1" ht="11.25">
      <c r="A177" s="379" t="s">
        <v>16</v>
      </c>
      <c r="B177" s="0" t="s">
        <v>3246</v>
      </c>
      <c r="C177" s="0" t="s">
        <v>3247</v>
      </c>
      <c r="D177" s="0" t="s">
        <v>3216</v>
      </c>
      <c r="E177" s="0" t="s">
        <v>3248</v>
      </c>
      <c r="F177" s="0" t="s">
        <v>2787</v>
      </c>
      <c r="G177" s="0" t="s">
        <v>3249</v>
      </c>
    </row>
    <row customHeight="1" ht="11.25">
      <c r="A178" s="379" t="s">
        <v>16</v>
      </c>
      <c r="B178" s="0" t="s">
        <v>3246</v>
      </c>
      <c r="C178" s="0" t="s">
        <v>3247</v>
      </c>
      <c r="D178" s="0" t="s">
        <v>3250</v>
      </c>
      <c r="E178" s="0" t="s">
        <v>3251</v>
      </c>
      <c r="F178" s="0" t="s">
        <v>2787</v>
      </c>
      <c r="G178" s="0" t="s">
        <v>3252</v>
      </c>
    </row>
    <row customHeight="1" ht="11.25">
      <c r="A179" s="379" t="s">
        <v>16</v>
      </c>
      <c r="B179" s="0" t="s">
        <v>3246</v>
      </c>
      <c r="C179" s="0" t="s">
        <v>3247</v>
      </c>
      <c r="D179" s="0" t="s">
        <v>3253</v>
      </c>
      <c r="E179" s="0" t="s">
        <v>3254</v>
      </c>
      <c r="F179" s="0" t="s">
        <v>2787</v>
      </c>
      <c r="G179" s="0" t="s">
        <v>3255</v>
      </c>
    </row>
    <row customHeight="1" ht="11.25">
      <c r="A180" s="379" t="s">
        <v>16</v>
      </c>
      <c r="B180" s="0" t="s">
        <v>3246</v>
      </c>
      <c r="C180" s="0" t="s">
        <v>3247</v>
      </c>
      <c r="D180" s="0" t="s">
        <v>3256</v>
      </c>
      <c r="E180" s="0" t="s">
        <v>3257</v>
      </c>
      <c r="F180" s="0" t="s">
        <v>2787</v>
      </c>
      <c r="G180" s="0" t="s">
        <v>3258</v>
      </c>
    </row>
    <row customHeight="1" ht="11.25">
      <c r="A181" s="379" t="s">
        <v>16</v>
      </c>
      <c r="B181" s="0" t="s">
        <v>3246</v>
      </c>
      <c r="C181" s="0" t="s">
        <v>3247</v>
      </c>
      <c r="D181" s="0" t="s">
        <v>3259</v>
      </c>
      <c r="E181" s="0" t="s">
        <v>3260</v>
      </c>
      <c r="F181" s="0" t="s">
        <v>2787</v>
      </c>
      <c r="G181" s="0" t="s">
        <v>3261</v>
      </c>
    </row>
    <row customHeight="1" ht="11.25">
      <c r="A182" s="379" t="s">
        <v>16</v>
      </c>
      <c r="B182" s="0" t="s">
        <v>3246</v>
      </c>
      <c r="C182" s="0" t="s">
        <v>3247</v>
      </c>
      <c r="D182" s="0" t="s">
        <v>3262</v>
      </c>
      <c r="E182" s="0" t="s">
        <v>3263</v>
      </c>
      <c r="F182" s="0" t="s">
        <v>2787</v>
      </c>
      <c r="G182" s="0" t="s">
        <v>3264</v>
      </c>
    </row>
    <row customHeight="1" ht="11.25">
      <c r="A183" s="379" t="s">
        <v>16</v>
      </c>
      <c r="B183" s="0" t="s">
        <v>3246</v>
      </c>
      <c r="C183" s="0" t="s">
        <v>3247</v>
      </c>
      <c r="D183" s="0" t="s">
        <v>3246</v>
      </c>
      <c r="E183" s="0" t="s">
        <v>3247</v>
      </c>
      <c r="F183" s="0" t="s">
        <v>2784</v>
      </c>
      <c r="G183" s="0" t="s">
        <v>3265</v>
      </c>
    </row>
    <row customHeight="1" ht="11.25">
      <c r="A184" s="379" t="s">
        <v>16</v>
      </c>
      <c r="B184" s="0" t="s">
        <v>3246</v>
      </c>
      <c r="C184" s="0" t="s">
        <v>3247</v>
      </c>
      <c r="D184" s="0" t="s">
        <v>3266</v>
      </c>
      <c r="E184" s="0" t="s">
        <v>3267</v>
      </c>
      <c r="F184" s="0" t="s">
        <v>2787</v>
      </c>
      <c r="G184" s="0" t="s">
        <v>3268</v>
      </c>
    </row>
    <row customHeight="1" ht="11.25">
      <c r="A185" s="379" t="s">
        <v>16</v>
      </c>
      <c r="B185" s="0" t="s">
        <v>3269</v>
      </c>
      <c r="C185" s="0" t="s">
        <v>3270</v>
      </c>
      <c r="D185" s="0" t="s">
        <v>3271</v>
      </c>
      <c r="E185" s="0" t="s">
        <v>3272</v>
      </c>
      <c r="F185" s="0" t="s">
        <v>2787</v>
      </c>
      <c r="G185" s="0" t="s">
        <v>3273</v>
      </c>
    </row>
    <row customHeight="1" ht="11.25">
      <c r="A186" s="379" t="s">
        <v>16</v>
      </c>
      <c r="B186" s="0" t="s">
        <v>3269</v>
      </c>
      <c r="C186" s="0" t="s">
        <v>3270</v>
      </c>
      <c r="D186" s="0" t="s">
        <v>3274</v>
      </c>
      <c r="E186" s="0" t="s">
        <v>3275</v>
      </c>
      <c r="F186" s="0" t="s">
        <v>2787</v>
      </c>
      <c r="G186" s="0" t="s">
        <v>3276</v>
      </c>
    </row>
    <row customHeight="1" ht="11.25">
      <c r="A187" s="379" t="s">
        <v>16</v>
      </c>
      <c r="B187" s="0" t="s">
        <v>3269</v>
      </c>
      <c r="C187" s="0" t="s">
        <v>3270</v>
      </c>
      <c r="D187" s="0" t="s">
        <v>3277</v>
      </c>
      <c r="E187" s="0" t="s">
        <v>3278</v>
      </c>
      <c r="F187" s="0" t="s">
        <v>2787</v>
      </c>
      <c r="G187" s="0" t="s">
        <v>3279</v>
      </c>
    </row>
    <row customHeight="1" ht="11.25">
      <c r="A188" s="379" t="s">
        <v>16</v>
      </c>
      <c r="B188" s="0" t="s">
        <v>3269</v>
      </c>
      <c r="C188" s="0" t="s">
        <v>3270</v>
      </c>
      <c r="D188" s="0" t="s">
        <v>3280</v>
      </c>
      <c r="E188" s="0" t="s">
        <v>3281</v>
      </c>
      <c r="F188" s="0" t="s">
        <v>2787</v>
      </c>
      <c r="G188" s="0" t="s">
        <v>3282</v>
      </c>
    </row>
    <row customHeight="1" ht="11.25">
      <c r="A189" s="379" t="s">
        <v>16</v>
      </c>
      <c r="B189" s="0" t="s">
        <v>3269</v>
      </c>
      <c r="C189" s="0" t="s">
        <v>3270</v>
      </c>
      <c r="D189" s="0" t="s">
        <v>3283</v>
      </c>
      <c r="E189" s="0" t="s">
        <v>3284</v>
      </c>
      <c r="F189" s="0" t="s">
        <v>2787</v>
      </c>
      <c r="G189" s="0" t="s">
        <v>3285</v>
      </c>
    </row>
    <row customHeight="1" ht="11.25">
      <c r="A190" s="379" t="s">
        <v>16</v>
      </c>
      <c r="B190" s="0" t="s">
        <v>3269</v>
      </c>
      <c r="C190" s="0" t="s">
        <v>3270</v>
      </c>
      <c r="D190" s="0" t="s">
        <v>3286</v>
      </c>
      <c r="E190" s="0" t="s">
        <v>3287</v>
      </c>
      <c r="F190" s="0" t="s">
        <v>2787</v>
      </c>
      <c r="G190" s="0" t="s">
        <v>3288</v>
      </c>
    </row>
    <row customHeight="1" ht="11.25">
      <c r="A191" s="379" t="s">
        <v>16</v>
      </c>
      <c r="B191" s="0" t="s">
        <v>3269</v>
      </c>
      <c r="C191" s="0" t="s">
        <v>3270</v>
      </c>
      <c r="D191" s="0" t="s">
        <v>3289</v>
      </c>
      <c r="E191" s="0" t="s">
        <v>3290</v>
      </c>
      <c r="F191" s="0" t="s">
        <v>2787</v>
      </c>
      <c r="G191" s="0" t="s">
        <v>3291</v>
      </c>
    </row>
    <row customHeight="1" ht="11.25">
      <c r="A192" s="379" t="s">
        <v>16</v>
      </c>
      <c r="B192" s="0" t="s">
        <v>3269</v>
      </c>
      <c r="C192" s="0" t="s">
        <v>3270</v>
      </c>
      <c r="D192" s="0" t="s">
        <v>3292</v>
      </c>
      <c r="E192" s="0" t="s">
        <v>3293</v>
      </c>
      <c r="F192" s="0" t="s">
        <v>2787</v>
      </c>
      <c r="G192" s="0" t="s">
        <v>3294</v>
      </c>
    </row>
    <row customHeight="1" ht="11.25">
      <c r="A193" s="379" t="s">
        <v>16</v>
      </c>
      <c r="B193" s="0" t="s">
        <v>3269</v>
      </c>
      <c r="C193" s="0" t="s">
        <v>3270</v>
      </c>
      <c r="D193" s="0" t="s">
        <v>2927</v>
      </c>
      <c r="E193" s="0" t="s">
        <v>3295</v>
      </c>
      <c r="F193" s="0" t="s">
        <v>2787</v>
      </c>
      <c r="G193" s="0" t="s">
        <v>3296</v>
      </c>
    </row>
    <row customHeight="1" ht="11.25">
      <c r="A194" s="379" t="s">
        <v>16</v>
      </c>
      <c r="B194" s="0" t="s">
        <v>3269</v>
      </c>
      <c r="C194" s="0" t="s">
        <v>3270</v>
      </c>
      <c r="D194" s="0" t="s">
        <v>3297</v>
      </c>
      <c r="E194" s="0" t="s">
        <v>3298</v>
      </c>
      <c r="F194" s="0" t="s">
        <v>2787</v>
      </c>
      <c r="G194" s="0" t="s">
        <v>3299</v>
      </c>
    </row>
    <row customHeight="1" ht="11.25">
      <c r="A195" s="379" t="s">
        <v>16</v>
      </c>
      <c r="B195" s="0" t="s">
        <v>3269</v>
      </c>
      <c r="C195" s="0" t="s">
        <v>3270</v>
      </c>
      <c r="D195" s="0" t="s">
        <v>3300</v>
      </c>
      <c r="E195" s="0" t="s">
        <v>3301</v>
      </c>
      <c r="F195" s="0" t="s">
        <v>2787</v>
      </c>
      <c r="G195" s="0" t="s">
        <v>3302</v>
      </c>
    </row>
    <row customHeight="1" ht="11.25">
      <c r="A196" s="379" t="s">
        <v>16</v>
      </c>
      <c r="B196" s="0" t="s">
        <v>3269</v>
      </c>
      <c r="C196" s="0" t="s">
        <v>3270</v>
      </c>
      <c r="D196" s="0" t="s">
        <v>3303</v>
      </c>
      <c r="E196" s="0" t="s">
        <v>3304</v>
      </c>
      <c r="F196" s="0" t="s">
        <v>2787</v>
      </c>
      <c r="G196" s="0" t="s">
        <v>3305</v>
      </c>
    </row>
    <row customHeight="1" ht="11.25">
      <c r="A197" s="379" t="s">
        <v>16</v>
      </c>
      <c r="B197" s="0" t="s">
        <v>3269</v>
      </c>
      <c r="C197" s="0" t="s">
        <v>3270</v>
      </c>
      <c r="D197" s="0" t="s">
        <v>3306</v>
      </c>
      <c r="E197" s="0" t="s">
        <v>3307</v>
      </c>
      <c r="F197" s="0" t="s">
        <v>2787</v>
      </c>
      <c r="G197" s="0" t="s">
        <v>3308</v>
      </c>
    </row>
    <row customHeight="1" ht="11.25">
      <c r="A198" s="379" t="s">
        <v>16</v>
      </c>
      <c r="B198" s="0" t="s">
        <v>3269</v>
      </c>
      <c r="C198" s="0" t="s">
        <v>3270</v>
      </c>
      <c r="D198" s="0" t="s">
        <v>3309</v>
      </c>
      <c r="E198" s="0" t="s">
        <v>3310</v>
      </c>
      <c r="F198" s="0" t="s">
        <v>2787</v>
      </c>
      <c r="G198" s="0" t="s">
        <v>3311</v>
      </c>
    </row>
    <row customHeight="1" ht="11.25">
      <c r="A199" s="379" t="s">
        <v>16</v>
      </c>
      <c r="B199" s="0" t="s">
        <v>3269</v>
      </c>
      <c r="C199" s="0" t="s">
        <v>3270</v>
      </c>
      <c r="D199" s="0" t="s">
        <v>3312</v>
      </c>
      <c r="E199" s="0" t="s">
        <v>3313</v>
      </c>
      <c r="F199" s="0" t="s">
        <v>2787</v>
      </c>
      <c r="G199" s="0" t="s">
        <v>3314</v>
      </c>
    </row>
    <row customHeight="1" ht="11.25">
      <c r="A200" s="379" t="s">
        <v>16</v>
      </c>
      <c r="B200" s="0" t="s">
        <v>3269</v>
      </c>
      <c r="C200" s="0" t="s">
        <v>3270</v>
      </c>
      <c r="D200" s="0" t="s">
        <v>3315</v>
      </c>
      <c r="E200" s="0" t="s">
        <v>3316</v>
      </c>
      <c r="F200" s="0" t="s">
        <v>2787</v>
      </c>
      <c r="G200" s="0" t="s">
        <v>3317</v>
      </c>
    </row>
    <row customHeight="1" ht="11.25">
      <c r="A201" s="379" t="s">
        <v>16</v>
      </c>
      <c r="B201" s="0" t="s">
        <v>3269</v>
      </c>
      <c r="C201" s="0" t="s">
        <v>3270</v>
      </c>
      <c r="D201" s="0" t="s">
        <v>3318</v>
      </c>
      <c r="E201" s="0" t="s">
        <v>3319</v>
      </c>
      <c r="F201" s="0" t="s">
        <v>2787</v>
      </c>
      <c r="G201" s="0" t="s">
        <v>3320</v>
      </c>
    </row>
    <row customHeight="1" ht="11.25">
      <c r="A202" s="379" t="s">
        <v>16</v>
      </c>
      <c r="B202" s="0" t="s">
        <v>3269</v>
      </c>
      <c r="C202" s="0" t="s">
        <v>3270</v>
      </c>
      <c r="D202" s="0" t="s">
        <v>3321</v>
      </c>
      <c r="E202" s="0" t="s">
        <v>3322</v>
      </c>
      <c r="F202" s="0" t="s">
        <v>2787</v>
      </c>
      <c r="G202" s="0" t="s">
        <v>3323</v>
      </c>
    </row>
    <row customHeight="1" ht="11.25">
      <c r="A203" s="379" t="s">
        <v>16</v>
      </c>
      <c r="B203" s="0" t="s">
        <v>3269</v>
      </c>
      <c r="C203" s="0" t="s">
        <v>3270</v>
      </c>
      <c r="D203" s="0" t="s">
        <v>3324</v>
      </c>
      <c r="E203" s="0" t="s">
        <v>3325</v>
      </c>
      <c r="F203" s="0" t="s">
        <v>2787</v>
      </c>
      <c r="G203" s="0" t="s">
        <v>3326</v>
      </c>
    </row>
    <row customHeight="1" ht="11.25">
      <c r="A204" s="379" t="s">
        <v>16</v>
      </c>
      <c r="B204" s="0" t="s">
        <v>3269</v>
      </c>
      <c r="C204" s="0" t="s">
        <v>3270</v>
      </c>
      <c r="D204" s="0" t="s">
        <v>3327</v>
      </c>
      <c r="E204" s="0" t="s">
        <v>3328</v>
      </c>
      <c r="F204" s="0" t="s">
        <v>2787</v>
      </c>
      <c r="G204" s="0" t="s">
        <v>3329</v>
      </c>
    </row>
    <row customHeight="1" ht="11.25">
      <c r="A205" s="379" t="s">
        <v>16</v>
      </c>
      <c r="B205" s="0" t="s">
        <v>3269</v>
      </c>
      <c r="C205" s="0" t="s">
        <v>3270</v>
      </c>
      <c r="D205" s="0" t="s">
        <v>3269</v>
      </c>
      <c r="E205" s="0" t="s">
        <v>3270</v>
      </c>
      <c r="F205" s="0" t="s">
        <v>2784</v>
      </c>
      <c r="G205" s="0" t="s">
        <v>3330</v>
      </c>
    </row>
    <row customHeight="1" ht="11.25">
      <c r="A206" s="379" t="s">
        <v>16</v>
      </c>
      <c r="B206" s="0" t="s">
        <v>3269</v>
      </c>
      <c r="C206" s="0" t="s">
        <v>3270</v>
      </c>
      <c r="D206" s="0" t="s">
        <v>3331</v>
      </c>
      <c r="E206" s="0" t="s">
        <v>3332</v>
      </c>
      <c r="F206" s="0" t="s">
        <v>2787</v>
      </c>
      <c r="G206" s="0" t="s">
        <v>3333</v>
      </c>
    </row>
    <row customHeight="1" ht="11.25">
      <c r="A207" s="379" t="s">
        <v>16</v>
      </c>
      <c r="B207" s="0" t="s">
        <v>3269</v>
      </c>
      <c r="C207" s="0" t="s">
        <v>3270</v>
      </c>
      <c r="D207" s="0" t="s">
        <v>3334</v>
      </c>
      <c r="E207" s="0" t="s">
        <v>3335</v>
      </c>
      <c r="F207" s="0" t="s">
        <v>2787</v>
      </c>
      <c r="G207" s="0" t="s">
        <v>3336</v>
      </c>
    </row>
    <row customHeight="1" ht="11.25">
      <c r="A208" s="379" t="s">
        <v>16</v>
      </c>
      <c r="B208" s="0" t="s">
        <v>3337</v>
      </c>
      <c r="C208" s="0" t="s">
        <v>3338</v>
      </c>
      <c r="D208" s="0" t="s">
        <v>3339</v>
      </c>
      <c r="E208" s="0" t="s">
        <v>3340</v>
      </c>
      <c r="F208" s="0" t="s">
        <v>2787</v>
      </c>
      <c r="G208" s="0" t="s">
        <v>3341</v>
      </c>
    </row>
    <row customHeight="1" ht="11.25">
      <c r="A209" s="379" t="s">
        <v>16</v>
      </c>
      <c r="B209" s="0" t="s">
        <v>3337</v>
      </c>
      <c r="C209" s="0" t="s">
        <v>3338</v>
      </c>
      <c r="D209" s="0" t="s">
        <v>3342</v>
      </c>
      <c r="E209" s="0" t="s">
        <v>3343</v>
      </c>
      <c r="F209" s="0" t="s">
        <v>2787</v>
      </c>
      <c r="G209" s="0" t="s">
        <v>3344</v>
      </c>
    </row>
    <row customHeight="1" ht="11.25">
      <c r="A210" s="379" t="s">
        <v>16</v>
      </c>
      <c r="B210" s="0" t="s">
        <v>3337</v>
      </c>
      <c r="C210" s="0" t="s">
        <v>3338</v>
      </c>
      <c r="D210" s="0" t="s">
        <v>3345</v>
      </c>
      <c r="E210" s="0" t="s">
        <v>3346</v>
      </c>
      <c r="F210" s="0" t="s">
        <v>2787</v>
      </c>
      <c r="G210" s="0" t="s">
        <v>3347</v>
      </c>
    </row>
    <row customHeight="1" ht="11.25">
      <c r="A211" s="379" t="s">
        <v>16</v>
      </c>
      <c r="B211" s="0" t="s">
        <v>3337</v>
      </c>
      <c r="C211" s="0" t="s">
        <v>3338</v>
      </c>
      <c r="D211" s="0" t="s">
        <v>3348</v>
      </c>
      <c r="E211" s="0" t="s">
        <v>3349</v>
      </c>
      <c r="F211" s="0" t="s">
        <v>2787</v>
      </c>
      <c r="G211" s="0" t="s">
        <v>3350</v>
      </c>
    </row>
    <row customHeight="1" ht="11.25">
      <c r="A212" s="379" t="s">
        <v>16</v>
      </c>
      <c r="B212" s="0" t="s">
        <v>3337</v>
      </c>
      <c r="C212" s="0" t="s">
        <v>3338</v>
      </c>
      <c r="D212" s="0" t="s">
        <v>3351</v>
      </c>
      <c r="E212" s="0" t="s">
        <v>3352</v>
      </c>
      <c r="F212" s="0" t="s">
        <v>2787</v>
      </c>
      <c r="G212" s="0" t="s">
        <v>3353</v>
      </c>
    </row>
    <row customHeight="1" ht="11.25">
      <c r="A213" s="379" t="s">
        <v>16</v>
      </c>
      <c r="B213" s="0" t="s">
        <v>3337</v>
      </c>
      <c r="C213" s="0" t="s">
        <v>3338</v>
      </c>
      <c r="D213" s="0" t="s">
        <v>3354</v>
      </c>
      <c r="E213" s="0" t="s">
        <v>3355</v>
      </c>
      <c r="F213" s="0" t="s">
        <v>2787</v>
      </c>
      <c r="G213" s="0" t="s">
        <v>3356</v>
      </c>
    </row>
    <row customHeight="1" ht="11.25">
      <c r="A214" s="379" t="s">
        <v>16</v>
      </c>
      <c r="B214" s="0" t="s">
        <v>3337</v>
      </c>
      <c r="C214" s="0" t="s">
        <v>3338</v>
      </c>
      <c r="D214" s="0" t="s">
        <v>3357</v>
      </c>
      <c r="E214" s="0" t="s">
        <v>3358</v>
      </c>
      <c r="F214" s="0" t="s">
        <v>2787</v>
      </c>
      <c r="G214" s="0" t="s">
        <v>3359</v>
      </c>
    </row>
    <row customHeight="1" ht="11.25">
      <c r="A215" s="379" t="s">
        <v>16</v>
      </c>
      <c r="B215" s="0" t="s">
        <v>3337</v>
      </c>
      <c r="C215" s="0" t="s">
        <v>3338</v>
      </c>
      <c r="D215" s="0" t="s">
        <v>3360</v>
      </c>
      <c r="E215" s="0" t="s">
        <v>3361</v>
      </c>
      <c r="F215" s="0" t="s">
        <v>2787</v>
      </c>
      <c r="G215" s="0" t="s">
        <v>3362</v>
      </c>
    </row>
    <row customHeight="1" ht="11.25">
      <c r="A216" s="379" t="s">
        <v>16</v>
      </c>
      <c r="B216" s="0" t="s">
        <v>3337</v>
      </c>
      <c r="C216" s="0" t="s">
        <v>3338</v>
      </c>
      <c r="D216" s="0" t="s">
        <v>3363</v>
      </c>
      <c r="E216" s="0" t="s">
        <v>3364</v>
      </c>
      <c r="F216" s="0" t="s">
        <v>2787</v>
      </c>
      <c r="G216" s="0" t="s">
        <v>3365</v>
      </c>
    </row>
    <row customHeight="1" ht="11.25">
      <c r="A217" s="379" t="s">
        <v>16</v>
      </c>
      <c r="B217" s="0" t="s">
        <v>3337</v>
      </c>
      <c r="C217" s="0" t="s">
        <v>3338</v>
      </c>
      <c r="D217" s="0" t="s">
        <v>3366</v>
      </c>
      <c r="E217" s="0" t="s">
        <v>3367</v>
      </c>
      <c r="F217" s="0" t="s">
        <v>2787</v>
      </c>
      <c r="G217" s="0" t="s">
        <v>3368</v>
      </c>
    </row>
    <row customHeight="1" ht="11.25">
      <c r="A218" s="379" t="s">
        <v>16</v>
      </c>
      <c r="B218" s="0" t="s">
        <v>3337</v>
      </c>
      <c r="C218" s="0" t="s">
        <v>3338</v>
      </c>
      <c r="D218" s="0" t="s">
        <v>3369</v>
      </c>
      <c r="E218" s="0" t="s">
        <v>3370</v>
      </c>
      <c r="F218" s="0" t="s">
        <v>2787</v>
      </c>
      <c r="G218" s="0" t="s">
        <v>3371</v>
      </c>
    </row>
    <row customHeight="1" ht="11.25">
      <c r="A219" s="379" t="s">
        <v>16</v>
      </c>
      <c r="B219" s="0" t="s">
        <v>3337</v>
      </c>
      <c r="C219" s="0" t="s">
        <v>3338</v>
      </c>
      <c r="D219" s="0" t="s">
        <v>3372</v>
      </c>
      <c r="E219" s="0" t="s">
        <v>3373</v>
      </c>
      <c r="F219" s="0" t="s">
        <v>2787</v>
      </c>
      <c r="G219" s="0" t="s">
        <v>3374</v>
      </c>
    </row>
    <row customHeight="1" ht="11.25">
      <c r="A220" s="379" t="s">
        <v>16</v>
      </c>
      <c r="B220" s="0" t="s">
        <v>3337</v>
      </c>
      <c r="C220" s="0" t="s">
        <v>3338</v>
      </c>
      <c r="D220" s="0" t="s">
        <v>3375</v>
      </c>
      <c r="E220" s="0" t="s">
        <v>3376</v>
      </c>
      <c r="F220" s="0" t="s">
        <v>2787</v>
      </c>
      <c r="G220" s="0" t="s">
        <v>3377</v>
      </c>
    </row>
    <row customHeight="1" ht="11.25">
      <c r="A221" s="379" t="s">
        <v>16</v>
      </c>
      <c r="B221" s="0" t="s">
        <v>3337</v>
      </c>
      <c r="C221" s="0" t="s">
        <v>3338</v>
      </c>
      <c r="D221" s="0" t="s">
        <v>3378</v>
      </c>
      <c r="E221" s="0" t="s">
        <v>3379</v>
      </c>
      <c r="F221" s="0" t="s">
        <v>2787</v>
      </c>
      <c r="G221" s="0" t="s">
        <v>3380</v>
      </c>
    </row>
    <row customHeight="1" ht="11.25">
      <c r="A222" s="379" t="s">
        <v>16</v>
      </c>
      <c r="B222" s="0" t="s">
        <v>3337</v>
      </c>
      <c r="C222" s="0" t="s">
        <v>3338</v>
      </c>
      <c r="D222" s="0" t="s">
        <v>3381</v>
      </c>
      <c r="E222" s="0" t="s">
        <v>3382</v>
      </c>
      <c r="F222" s="0" t="s">
        <v>2787</v>
      </c>
      <c r="G222" s="0" t="s">
        <v>3383</v>
      </c>
    </row>
    <row customHeight="1" ht="11.25">
      <c r="A223" s="379" t="s">
        <v>16</v>
      </c>
      <c r="B223" s="0" t="s">
        <v>3337</v>
      </c>
      <c r="C223" s="0" t="s">
        <v>3338</v>
      </c>
      <c r="D223" s="0" t="s">
        <v>3384</v>
      </c>
      <c r="E223" s="0" t="s">
        <v>3385</v>
      </c>
      <c r="F223" s="0" t="s">
        <v>2787</v>
      </c>
      <c r="G223" s="0" t="s">
        <v>3386</v>
      </c>
    </row>
    <row customHeight="1" ht="11.25">
      <c r="A224" s="379" t="s">
        <v>16</v>
      </c>
      <c r="B224" s="0" t="s">
        <v>3337</v>
      </c>
      <c r="C224" s="0" t="s">
        <v>3338</v>
      </c>
      <c r="D224" s="0" t="s">
        <v>3337</v>
      </c>
      <c r="E224" s="0" t="s">
        <v>3338</v>
      </c>
      <c r="F224" s="0" t="s">
        <v>2784</v>
      </c>
      <c r="G224" s="0" t="s">
        <v>3387</v>
      </c>
    </row>
    <row customHeight="1" ht="11.25">
      <c r="A225" s="379" t="s">
        <v>16</v>
      </c>
      <c r="B225" s="0" t="s">
        <v>3337</v>
      </c>
      <c r="C225" s="0" t="s">
        <v>3338</v>
      </c>
      <c r="D225" s="0" t="s">
        <v>3388</v>
      </c>
      <c r="E225" s="0" t="s">
        <v>3389</v>
      </c>
      <c r="F225" s="0" t="s">
        <v>2787</v>
      </c>
      <c r="G225" s="0" t="s">
        <v>3390</v>
      </c>
    </row>
    <row customHeight="1" ht="11.25">
      <c r="A226" s="379" t="s">
        <v>16</v>
      </c>
      <c r="B226" s="0" t="s">
        <v>3337</v>
      </c>
      <c r="C226" s="0" t="s">
        <v>3338</v>
      </c>
      <c r="D226" s="0" t="s">
        <v>3391</v>
      </c>
      <c r="E226" s="0" t="s">
        <v>3392</v>
      </c>
      <c r="F226" s="0" t="s">
        <v>2787</v>
      </c>
      <c r="G226" s="0" t="s">
        <v>3393</v>
      </c>
    </row>
    <row customHeight="1" ht="11.25">
      <c r="A227" s="379" t="s">
        <v>16</v>
      </c>
      <c r="B227" s="0" t="s">
        <v>3337</v>
      </c>
      <c r="C227" s="0" t="s">
        <v>3338</v>
      </c>
      <c r="D227" s="0" t="s">
        <v>3394</v>
      </c>
      <c r="E227" s="0" t="s">
        <v>3395</v>
      </c>
      <c r="F227" s="0" t="s">
        <v>2787</v>
      </c>
      <c r="G227" s="0" t="s">
        <v>3396</v>
      </c>
    </row>
    <row customHeight="1" ht="11.25">
      <c r="A228" s="379" t="s">
        <v>16</v>
      </c>
      <c r="B228" s="0" t="s">
        <v>3337</v>
      </c>
      <c r="C228" s="0" t="s">
        <v>3338</v>
      </c>
      <c r="D228" s="0" t="s">
        <v>3397</v>
      </c>
      <c r="E228" s="0" t="s">
        <v>3398</v>
      </c>
      <c r="F228" s="0" t="s">
        <v>2787</v>
      </c>
      <c r="G228" s="0" t="s">
        <v>3399</v>
      </c>
    </row>
    <row customHeight="1" ht="11.25">
      <c r="A229" s="379" t="s">
        <v>16</v>
      </c>
      <c r="B229" s="0" t="s">
        <v>3400</v>
      </c>
      <c r="C229" s="0" t="s">
        <v>3401</v>
      </c>
      <c r="D229" s="0" t="s">
        <v>3402</v>
      </c>
      <c r="E229" s="0" t="s">
        <v>3403</v>
      </c>
      <c r="F229" s="0" t="s">
        <v>2787</v>
      </c>
      <c r="G229" s="0" t="s">
        <v>3404</v>
      </c>
    </row>
    <row customHeight="1" ht="11.25">
      <c r="A230" s="379" t="s">
        <v>16</v>
      </c>
      <c r="B230" s="0" t="s">
        <v>3400</v>
      </c>
      <c r="C230" s="0" t="s">
        <v>3401</v>
      </c>
      <c r="D230" s="0" t="s">
        <v>3405</v>
      </c>
      <c r="E230" s="0" t="s">
        <v>3406</v>
      </c>
      <c r="F230" s="0" t="s">
        <v>2787</v>
      </c>
      <c r="G230" s="0" t="s">
        <v>3407</v>
      </c>
    </row>
    <row customHeight="1" ht="11.25">
      <c r="A231" s="379" t="s">
        <v>16</v>
      </c>
      <c r="B231" s="0" t="s">
        <v>3400</v>
      </c>
      <c r="C231" s="0" t="s">
        <v>3401</v>
      </c>
      <c r="D231" s="0" t="s">
        <v>3408</v>
      </c>
      <c r="E231" s="0" t="s">
        <v>3409</v>
      </c>
      <c r="F231" s="0" t="s">
        <v>2787</v>
      </c>
      <c r="G231" s="0" t="s">
        <v>3410</v>
      </c>
    </row>
    <row customHeight="1" ht="11.25">
      <c r="A232" s="379" t="s">
        <v>16</v>
      </c>
      <c r="B232" s="0" t="s">
        <v>3400</v>
      </c>
      <c r="C232" s="0" t="s">
        <v>3401</v>
      </c>
      <c r="D232" s="0" t="s">
        <v>2812</v>
      </c>
      <c r="E232" s="0" t="s">
        <v>3411</v>
      </c>
      <c r="F232" s="0" t="s">
        <v>2787</v>
      </c>
      <c r="G232" s="0" t="s">
        <v>3412</v>
      </c>
    </row>
    <row customHeight="1" ht="11.25">
      <c r="A233" s="379" t="s">
        <v>16</v>
      </c>
      <c r="B233" s="0" t="s">
        <v>3400</v>
      </c>
      <c r="C233" s="0" t="s">
        <v>3401</v>
      </c>
      <c r="D233" s="0" t="s">
        <v>3413</v>
      </c>
      <c r="E233" s="0" t="s">
        <v>3414</v>
      </c>
      <c r="F233" s="0" t="s">
        <v>2787</v>
      </c>
      <c r="G233" s="0" t="s">
        <v>3415</v>
      </c>
    </row>
    <row customHeight="1" ht="11.25">
      <c r="A234" s="379" t="s">
        <v>16</v>
      </c>
      <c r="B234" s="0" t="s">
        <v>3400</v>
      </c>
      <c r="C234" s="0" t="s">
        <v>3401</v>
      </c>
      <c r="D234" s="0" t="s">
        <v>3416</v>
      </c>
      <c r="E234" s="0" t="s">
        <v>3417</v>
      </c>
      <c r="F234" s="0" t="s">
        <v>3418</v>
      </c>
      <c r="G234" s="0" t="s">
        <v>3419</v>
      </c>
    </row>
    <row customHeight="1" ht="11.25">
      <c r="A235" s="379" t="s">
        <v>16</v>
      </c>
      <c r="B235" s="0" t="s">
        <v>3400</v>
      </c>
      <c r="C235" s="0" t="s">
        <v>3401</v>
      </c>
      <c r="D235" s="0" t="s">
        <v>3420</v>
      </c>
      <c r="E235" s="0" t="s">
        <v>3421</v>
      </c>
      <c r="F235" s="0" t="s">
        <v>2787</v>
      </c>
      <c r="G235" s="0" t="s">
        <v>3422</v>
      </c>
    </row>
    <row customHeight="1" ht="11.25">
      <c r="A236" s="379" t="s">
        <v>16</v>
      </c>
      <c r="B236" s="0" t="s">
        <v>3400</v>
      </c>
      <c r="C236" s="0" t="s">
        <v>3401</v>
      </c>
      <c r="D236" s="0" t="s">
        <v>3423</v>
      </c>
      <c r="E236" s="0" t="s">
        <v>3424</v>
      </c>
      <c r="F236" s="0" t="s">
        <v>2787</v>
      </c>
      <c r="G236" s="0" t="s">
        <v>3425</v>
      </c>
    </row>
    <row customHeight="1" ht="11.25">
      <c r="A237" s="379" t="s">
        <v>16</v>
      </c>
      <c r="B237" s="0" t="s">
        <v>3400</v>
      </c>
      <c r="C237" s="0" t="s">
        <v>3401</v>
      </c>
      <c r="D237" s="0" t="s">
        <v>3426</v>
      </c>
      <c r="E237" s="0" t="s">
        <v>3427</v>
      </c>
      <c r="F237" s="0" t="s">
        <v>2787</v>
      </c>
      <c r="G237" s="0" t="s">
        <v>3428</v>
      </c>
    </row>
    <row customHeight="1" ht="11.25">
      <c r="A238" s="379" t="s">
        <v>16</v>
      </c>
      <c r="B238" s="0" t="s">
        <v>3400</v>
      </c>
      <c r="C238" s="0" t="s">
        <v>3401</v>
      </c>
      <c r="D238" s="0" t="s">
        <v>3429</v>
      </c>
      <c r="E238" s="0" t="s">
        <v>3430</v>
      </c>
      <c r="F238" s="0" t="s">
        <v>2787</v>
      </c>
      <c r="G238" s="0" t="s">
        <v>3431</v>
      </c>
    </row>
    <row customHeight="1" ht="11.25">
      <c r="A239" s="379" t="s">
        <v>16</v>
      </c>
      <c r="B239" s="0" t="s">
        <v>3400</v>
      </c>
      <c r="C239" s="0" t="s">
        <v>3401</v>
      </c>
      <c r="D239" s="0" t="s">
        <v>3400</v>
      </c>
      <c r="E239" s="0" t="s">
        <v>3401</v>
      </c>
      <c r="F239" s="0" t="s">
        <v>2784</v>
      </c>
      <c r="G239" s="0" t="s">
        <v>3432</v>
      </c>
    </row>
    <row customHeight="1" ht="11.25">
      <c r="A240" s="379" t="s">
        <v>16</v>
      </c>
      <c r="B240" s="0" t="s">
        <v>3400</v>
      </c>
      <c r="C240" s="0" t="s">
        <v>3401</v>
      </c>
      <c r="D240" s="0" t="s">
        <v>3433</v>
      </c>
      <c r="E240" s="0" t="s">
        <v>3434</v>
      </c>
      <c r="F240" s="0" t="s">
        <v>2787</v>
      </c>
      <c r="G240" s="0" t="s">
        <v>3435</v>
      </c>
    </row>
    <row customHeight="1" ht="11.25">
      <c r="A241" s="379" t="s">
        <v>16</v>
      </c>
      <c r="B241" s="0" t="s">
        <v>3400</v>
      </c>
      <c r="C241" s="0" t="s">
        <v>3401</v>
      </c>
      <c r="D241" s="0" t="s">
        <v>3436</v>
      </c>
      <c r="E241" s="0" t="s">
        <v>3437</v>
      </c>
      <c r="F241" s="0" t="s">
        <v>2787</v>
      </c>
      <c r="G241" s="0" t="s">
        <v>3438</v>
      </c>
    </row>
    <row customHeight="1" ht="11.25">
      <c r="A242" s="379" t="s">
        <v>16</v>
      </c>
      <c r="B242" s="0" t="s">
        <v>3400</v>
      </c>
      <c r="C242" s="0" t="s">
        <v>3401</v>
      </c>
      <c r="D242" s="0" t="s">
        <v>3439</v>
      </c>
      <c r="E242" s="0" t="s">
        <v>3440</v>
      </c>
      <c r="F242" s="0" t="s">
        <v>2787</v>
      </c>
      <c r="G242" s="0" t="s">
        <v>3441</v>
      </c>
    </row>
    <row customHeight="1" ht="11.25">
      <c r="A243" s="379" t="s">
        <v>16</v>
      </c>
      <c r="B243" s="0" t="s">
        <v>3442</v>
      </c>
      <c r="C243" s="0" t="s">
        <v>3443</v>
      </c>
      <c r="D243" s="0" t="s">
        <v>3444</v>
      </c>
      <c r="E243" s="0" t="s">
        <v>3445</v>
      </c>
      <c r="F243" s="0" t="s">
        <v>2787</v>
      </c>
      <c r="G243" s="0" t="s">
        <v>3446</v>
      </c>
    </row>
    <row customHeight="1" ht="11.25">
      <c r="A244" s="379" t="s">
        <v>16</v>
      </c>
      <c r="B244" s="0" t="s">
        <v>3442</v>
      </c>
      <c r="C244" s="0" t="s">
        <v>3443</v>
      </c>
      <c r="D244" s="0" t="s">
        <v>3447</v>
      </c>
      <c r="E244" s="0" t="s">
        <v>3448</v>
      </c>
      <c r="F244" s="0" t="s">
        <v>2787</v>
      </c>
      <c r="G244" s="0" t="s">
        <v>3449</v>
      </c>
    </row>
    <row customHeight="1" ht="11.25">
      <c r="A245" s="379" t="s">
        <v>16</v>
      </c>
      <c r="B245" s="0" t="s">
        <v>3442</v>
      </c>
      <c r="C245" s="0" t="s">
        <v>3443</v>
      </c>
      <c r="D245" s="0" t="s">
        <v>3450</v>
      </c>
      <c r="E245" s="0" t="s">
        <v>3451</v>
      </c>
      <c r="F245" s="0" t="s">
        <v>2787</v>
      </c>
      <c r="G245" s="0" t="s">
        <v>3452</v>
      </c>
    </row>
    <row customHeight="1" ht="11.25">
      <c r="A246" s="379" t="s">
        <v>16</v>
      </c>
      <c r="B246" s="0" t="s">
        <v>3442</v>
      </c>
      <c r="C246" s="0" t="s">
        <v>3443</v>
      </c>
      <c r="D246" s="0" t="s">
        <v>3453</v>
      </c>
      <c r="E246" s="0" t="s">
        <v>3454</v>
      </c>
      <c r="F246" s="0" t="s">
        <v>2787</v>
      </c>
      <c r="G246" s="0" t="s">
        <v>3455</v>
      </c>
    </row>
    <row customHeight="1" ht="11.25">
      <c r="A247" s="379" t="s">
        <v>16</v>
      </c>
      <c r="B247" s="0" t="s">
        <v>3442</v>
      </c>
      <c r="C247" s="0" t="s">
        <v>3443</v>
      </c>
      <c r="D247" s="0" t="s">
        <v>3456</v>
      </c>
      <c r="E247" s="0" t="s">
        <v>3457</v>
      </c>
      <c r="F247" s="0" t="s">
        <v>2787</v>
      </c>
      <c r="G247" s="0" t="s">
        <v>3458</v>
      </c>
    </row>
    <row customHeight="1" ht="11.25">
      <c r="A248" s="379" t="s">
        <v>16</v>
      </c>
      <c r="B248" s="0" t="s">
        <v>3442</v>
      </c>
      <c r="C248" s="0" t="s">
        <v>3443</v>
      </c>
      <c r="D248" s="0" t="s">
        <v>3459</v>
      </c>
      <c r="E248" s="0" t="s">
        <v>3460</v>
      </c>
      <c r="F248" s="0" t="s">
        <v>2787</v>
      </c>
      <c r="G248" s="0" t="s">
        <v>3461</v>
      </c>
    </row>
    <row customHeight="1" ht="11.25">
      <c r="A249" s="379" t="s">
        <v>16</v>
      </c>
      <c r="B249" s="0" t="s">
        <v>3442</v>
      </c>
      <c r="C249" s="0" t="s">
        <v>3443</v>
      </c>
      <c r="D249" s="0" t="s">
        <v>3462</v>
      </c>
      <c r="E249" s="0" t="s">
        <v>3463</v>
      </c>
      <c r="F249" s="0" t="s">
        <v>2787</v>
      </c>
      <c r="G249" s="0" t="s">
        <v>3464</v>
      </c>
    </row>
    <row customHeight="1" ht="11.25">
      <c r="A250" s="379" t="s">
        <v>16</v>
      </c>
      <c r="B250" s="0" t="s">
        <v>3442</v>
      </c>
      <c r="C250" s="0" t="s">
        <v>3443</v>
      </c>
      <c r="D250" s="0" t="s">
        <v>3465</v>
      </c>
      <c r="E250" s="0" t="s">
        <v>3466</v>
      </c>
      <c r="F250" s="0" t="s">
        <v>2787</v>
      </c>
      <c r="G250" s="0" t="s">
        <v>3467</v>
      </c>
    </row>
    <row customHeight="1" ht="11.25">
      <c r="A251" s="379" t="s">
        <v>16</v>
      </c>
      <c r="B251" s="0" t="s">
        <v>3442</v>
      </c>
      <c r="C251" s="0" t="s">
        <v>3443</v>
      </c>
      <c r="D251" s="0" t="s">
        <v>3468</v>
      </c>
      <c r="E251" s="0" t="s">
        <v>3469</v>
      </c>
      <c r="F251" s="0" t="s">
        <v>2787</v>
      </c>
      <c r="G251" s="0" t="s">
        <v>3470</v>
      </c>
    </row>
    <row customHeight="1" ht="11.25">
      <c r="A252" s="379" t="s">
        <v>16</v>
      </c>
      <c r="B252" s="0" t="s">
        <v>3442</v>
      </c>
      <c r="C252" s="0" t="s">
        <v>3443</v>
      </c>
      <c r="D252" s="0" t="s">
        <v>3471</v>
      </c>
      <c r="E252" s="0" t="s">
        <v>3472</v>
      </c>
      <c r="F252" s="0" t="s">
        <v>2787</v>
      </c>
      <c r="G252" s="0" t="s">
        <v>3473</v>
      </c>
    </row>
    <row customHeight="1" ht="11.25">
      <c r="A253" s="379" t="s">
        <v>16</v>
      </c>
      <c r="B253" s="0" t="s">
        <v>3442</v>
      </c>
      <c r="C253" s="0" t="s">
        <v>3443</v>
      </c>
      <c r="D253" s="0" t="s">
        <v>3474</v>
      </c>
      <c r="E253" s="0" t="s">
        <v>3475</v>
      </c>
      <c r="F253" s="0" t="s">
        <v>2787</v>
      </c>
      <c r="G253" s="0" t="s">
        <v>3476</v>
      </c>
    </row>
    <row customHeight="1" ht="11.25">
      <c r="A254" s="379" t="s">
        <v>16</v>
      </c>
      <c r="B254" s="0" t="s">
        <v>3442</v>
      </c>
      <c r="C254" s="0" t="s">
        <v>3443</v>
      </c>
      <c r="D254" s="0" t="s">
        <v>3477</v>
      </c>
      <c r="E254" s="0" t="s">
        <v>3478</v>
      </c>
      <c r="F254" s="0" t="s">
        <v>2787</v>
      </c>
      <c r="G254" s="0" t="s">
        <v>3479</v>
      </c>
    </row>
    <row customHeight="1" ht="11.25">
      <c r="A255" s="379" t="s">
        <v>16</v>
      </c>
      <c r="B255" s="0" t="s">
        <v>3442</v>
      </c>
      <c r="C255" s="0" t="s">
        <v>3443</v>
      </c>
      <c r="D255" s="0" t="s">
        <v>3442</v>
      </c>
      <c r="E255" s="0" t="s">
        <v>3443</v>
      </c>
      <c r="F255" s="0" t="s">
        <v>2784</v>
      </c>
      <c r="G255" s="0" t="s">
        <v>3480</v>
      </c>
    </row>
    <row customHeight="1" ht="11.25">
      <c r="A256" s="379" t="s">
        <v>16</v>
      </c>
      <c r="B256" s="0" t="s">
        <v>3442</v>
      </c>
      <c r="C256" s="0" t="s">
        <v>3443</v>
      </c>
      <c r="D256" s="0" t="s">
        <v>3481</v>
      </c>
      <c r="E256" s="0" t="s">
        <v>3482</v>
      </c>
      <c r="F256" s="0" t="s">
        <v>2787</v>
      </c>
      <c r="G256" s="0" t="s">
        <v>3483</v>
      </c>
    </row>
    <row customHeight="1" ht="11.25">
      <c r="A257" s="379" t="s">
        <v>16</v>
      </c>
      <c r="B257" s="0" t="s">
        <v>3442</v>
      </c>
      <c r="C257" s="0" t="s">
        <v>3443</v>
      </c>
      <c r="D257" s="0" t="s">
        <v>3484</v>
      </c>
      <c r="E257" s="0" t="s">
        <v>3485</v>
      </c>
      <c r="F257" s="0" t="s">
        <v>2787</v>
      </c>
      <c r="G257" s="0" t="s">
        <v>3486</v>
      </c>
    </row>
    <row customHeight="1" ht="11.25">
      <c r="A258" s="379" t="s">
        <v>16</v>
      </c>
      <c r="B258" s="0" t="s">
        <v>3487</v>
      </c>
      <c r="C258" s="0" t="s">
        <v>3488</v>
      </c>
      <c r="D258" s="0" t="s">
        <v>3489</v>
      </c>
      <c r="E258" s="0" t="s">
        <v>3490</v>
      </c>
      <c r="F258" s="0" t="s">
        <v>2787</v>
      </c>
      <c r="G258" s="0" t="s">
        <v>3491</v>
      </c>
    </row>
    <row customHeight="1" ht="11.25">
      <c r="A259" s="379" t="s">
        <v>16</v>
      </c>
      <c r="B259" s="0" t="s">
        <v>3487</v>
      </c>
      <c r="C259" s="0" t="s">
        <v>3488</v>
      </c>
      <c r="D259" s="0" t="s">
        <v>3492</v>
      </c>
      <c r="E259" s="0" t="s">
        <v>3493</v>
      </c>
      <c r="F259" s="0" t="s">
        <v>2787</v>
      </c>
      <c r="G259" s="0" t="s">
        <v>3494</v>
      </c>
    </row>
    <row customHeight="1" ht="11.25">
      <c r="A260" s="379" t="s">
        <v>16</v>
      </c>
      <c r="B260" s="0" t="s">
        <v>3487</v>
      </c>
      <c r="C260" s="0" t="s">
        <v>3488</v>
      </c>
      <c r="D260" s="0" t="s">
        <v>3495</v>
      </c>
      <c r="E260" s="0" t="s">
        <v>3496</v>
      </c>
      <c r="F260" s="0" t="s">
        <v>2787</v>
      </c>
      <c r="G260" s="0" t="s">
        <v>3497</v>
      </c>
    </row>
    <row customHeight="1" ht="11.25">
      <c r="A261" s="379" t="s">
        <v>16</v>
      </c>
      <c r="B261" s="0" t="s">
        <v>3487</v>
      </c>
      <c r="C261" s="0" t="s">
        <v>3488</v>
      </c>
      <c r="D261" s="0" t="s">
        <v>3498</v>
      </c>
      <c r="E261" s="0" t="s">
        <v>3499</v>
      </c>
      <c r="F261" s="0" t="s">
        <v>2787</v>
      </c>
      <c r="G261" s="0" t="s">
        <v>3500</v>
      </c>
    </row>
    <row customHeight="1" ht="11.25">
      <c r="A262" s="379" t="s">
        <v>16</v>
      </c>
      <c r="B262" s="0" t="s">
        <v>3487</v>
      </c>
      <c r="C262" s="0" t="s">
        <v>3488</v>
      </c>
      <c r="D262" s="0" t="s">
        <v>3501</v>
      </c>
      <c r="E262" s="0" t="s">
        <v>3502</v>
      </c>
      <c r="F262" s="0" t="s">
        <v>2787</v>
      </c>
      <c r="G262" s="0" t="s">
        <v>3503</v>
      </c>
    </row>
    <row customHeight="1" ht="11.25">
      <c r="A263" s="379" t="s">
        <v>16</v>
      </c>
      <c r="B263" s="0" t="s">
        <v>3487</v>
      </c>
      <c r="C263" s="0" t="s">
        <v>3488</v>
      </c>
      <c r="D263" s="0" t="s">
        <v>3504</v>
      </c>
      <c r="E263" s="0" t="s">
        <v>3505</v>
      </c>
      <c r="F263" s="0" t="s">
        <v>2787</v>
      </c>
      <c r="G263" s="0" t="s">
        <v>3506</v>
      </c>
    </row>
    <row customHeight="1" ht="11.25">
      <c r="A264" s="379" t="s">
        <v>16</v>
      </c>
      <c r="B264" s="0" t="s">
        <v>3487</v>
      </c>
      <c r="C264" s="0" t="s">
        <v>3488</v>
      </c>
      <c r="D264" s="0" t="s">
        <v>3507</v>
      </c>
      <c r="E264" s="0" t="s">
        <v>3508</v>
      </c>
      <c r="F264" s="0" t="s">
        <v>2787</v>
      </c>
      <c r="G264" s="0" t="s">
        <v>3509</v>
      </c>
    </row>
    <row customHeight="1" ht="11.25">
      <c r="A265" s="379" t="s">
        <v>16</v>
      </c>
      <c r="B265" s="0" t="s">
        <v>3487</v>
      </c>
      <c r="C265" s="0" t="s">
        <v>3488</v>
      </c>
      <c r="D265" s="0" t="s">
        <v>3510</v>
      </c>
      <c r="E265" s="0" t="s">
        <v>3511</v>
      </c>
      <c r="F265" s="0" t="s">
        <v>2787</v>
      </c>
      <c r="G265" s="0" t="s">
        <v>3512</v>
      </c>
    </row>
    <row customHeight="1" ht="11.25">
      <c r="A266" s="379" t="s">
        <v>16</v>
      </c>
      <c r="B266" s="0" t="s">
        <v>3487</v>
      </c>
      <c r="C266" s="0" t="s">
        <v>3488</v>
      </c>
      <c r="D266" s="0" t="s">
        <v>3513</v>
      </c>
      <c r="E266" s="0" t="s">
        <v>3514</v>
      </c>
      <c r="F266" s="0" t="s">
        <v>2787</v>
      </c>
      <c r="G266" s="0" t="s">
        <v>3515</v>
      </c>
    </row>
    <row customHeight="1" ht="11.25">
      <c r="A267" s="379" t="s">
        <v>16</v>
      </c>
      <c r="B267" s="0" t="s">
        <v>3487</v>
      </c>
      <c r="C267" s="0" t="s">
        <v>3488</v>
      </c>
      <c r="D267" s="0" t="s">
        <v>3487</v>
      </c>
      <c r="E267" s="0" t="s">
        <v>3488</v>
      </c>
      <c r="F267" s="0" t="s">
        <v>2784</v>
      </c>
      <c r="G267" s="0" t="s">
        <v>3516</v>
      </c>
    </row>
    <row customHeight="1" ht="11.25">
      <c r="A268" s="379" t="s">
        <v>16</v>
      </c>
      <c r="B268" s="0" t="s">
        <v>3487</v>
      </c>
      <c r="C268" s="0" t="s">
        <v>3488</v>
      </c>
      <c r="D268" s="0" t="s">
        <v>3517</v>
      </c>
      <c r="E268" s="0" t="s">
        <v>3518</v>
      </c>
      <c r="F268" s="0" t="s">
        <v>2787</v>
      </c>
      <c r="G268" s="0" t="s">
        <v>3519</v>
      </c>
    </row>
    <row customHeight="1" ht="11.25">
      <c r="A269" s="379" t="s">
        <v>16</v>
      </c>
      <c r="B269" s="0" t="s">
        <v>3520</v>
      </c>
      <c r="C269" s="0" t="s">
        <v>3521</v>
      </c>
      <c r="D269" s="0" t="s">
        <v>3522</v>
      </c>
      <c r="E269" s="0" t="s">
        <v>3523</v>
      </c>
      <c r="F269" s="0" t="s">
        <v>2787</v>
      </c>
      <c r="G269" s="0" t="s">
        <v>3524</v>
      </c>
    </row>
    <row customHeight="1" ht="11.25">
      <c r="A270" s="379" t="s">
        <v>16</v>
      </c>
      <c r="B270" s="0" t="s">
        <v>3520</v>
      </c>
      <c r="C270" s="0" t="s">
        <v>3521</v>
      </c>
      <c r="D270" s="0" t="s">
        <v>3525</v>
      </c>
      <c r="E270" s="0" t="s">
        <v>3526</v>
      </c>
      <c r="F270" s="0" t="s">
        <v>2787</v>
      </c>
      <c r="G270" s="0" t="s">
        <v>3527</v>
      </c>
    </row>
    <row customHeight="1" ht="11.25">
      <c r="A271" s="379" t="s">
        <v>16</v>
      </c>
      <c r="B271" s="0" t="s">
        <v>3520</v>
      </c>
      <c r="C271" s="0" t="s">
        <v>3521</v>
      </c>
      <c r="D271" s="0" t="s">
        <v>3528</v>
      </c>
      <c r="E271" s="0" t="s">
        <v>3529</v>
      </c>
      <c r="F271" s="0" t="s">
        <v>2787</v>
      </c>
      <c r="G271" s="0" t="s">
        <v>3530</v>
      </c>
    </row>
    <row customHeight="1" ht="11.25">
      <c r="A272" s="379" t="s">
        <v>16</v>
      </c>
      <c r="B272" s="0" t="s">
        <v>3520</v>
      </c>
      <c r="C272" s="0" t="s">
        <v>3521</v>
      </c>
      <c r="D272" s="0" t="s">
        <v>3531</v>
      </c>
      <c r="E272" s="0" t="s">
        <v>3532</v>
      </c>
      <c r="F272" s="0" t="s">
        <v>2787</v>
      </c>
      <c r="G272" s="0" t="s">
        <v>3533</v>
      </c>
    </row>
    <row customHeight="1" ht="11.25">
      <c r="A273" s="379" t="s">
        <v>16</v>
      </c>
      <c r="B273" s="0" t="s">
        <v>3520</v>
      </c>
      <c r="C273" s="0" t="s">
        <v>3521</v>
      </c>
      <c r="D273" s="0" t="s">
        <v>2812</v>
      </c>
      <c r="E273" s="0" t="s">
        <v>3534</v>
      </c>
      <c r="F273" s="0" t="s">
        <v>2787</v>
      </c>
      <c r="G273" s="0" t="s">
        <v>3535</v>
      </c>
    </row>
    <row customHeight="1" ht="11.25">
      <c r="A274" s="379" t="s">
        <v>16</v>
      </c>
      <c r="B274" s="0" t="s">
        <v>3520</v>
      </c>
      <c r="C274" s="0" t="s">
        <v>3521</v>
      </c>
      <c r="D274" s="0" t="s">
        <v>3536</v>
      </c>
      <c r="E274" s="0" t="s">
        <v>3537</v>
      </c>
      <c r="F274" s="0" t="s">
        <v>2787</v>
      </c>
      <c r="G274" s="0" t="s">
        <v>3538</v>
      </c>
    </row>
    <row customHeight="1" ht="11.25">
      <c r="A275" s="379" t="s">
        <v>16</v>
      </c>
      <c r="B275" s="0" t="s">
        <v>3520</v>
      </c>
      <c r="C275" s="0" t="s">
        <v>3521</v>
      </c>
      <c r="D275" s="0" t="s">
        <v>3539</v>
      </c>
      <c r="E275" s="0" t="s">
        <v>3540</v>
      </c>
      <c r="F275" s="0" t="s">
        <v>2787</v>
      </c>
      <c r="G275" s="0" t="s">
        <v>3541</v>
      </c>
    </row>
    <row customHeight="1" ht="11.25">
      <c r="A276" s="379" t="s">
        <v>16</v>
      </c>
      <c r="B276" s="0" t="s">
        <v>3520</v>
      </c>
      <c r="C276" s="0" t="s">
        <v>3521</v>
      </c>
      <c r="D276" s="0" t="s">
        <v>3542</v>
      </c>
      <c r="E276" s="0" t="s">
        <v>3543</v>
      </c>
      <c r="F276" s="0" t="s">
        <v>2787</v>
      </c>
      <c r="G276" s="0" t="s">
        <v>3544</v>
      </c>
    </row>
    <row customHeight="1" ht="11.25">
      <c r="A277" s="379" t="s">
        <v>16</v>
      </c>
      <c r="B277" s="0" t="s">
        <v>3520</v>
      </c>
      <c r="C277" s="0" t="s">
        <v>3521</v>
      </c>
      <c r="D277" s="0" t="s">
        <v>3545</v>
      </c>
      <c r="E277" s="0" t="s">
        <v>3546</v>
      </c>
      <c r="F277" s="0" t="s">
        <v>2787</v>
      </c>
      <c r="G277" s="0" t="s">
        <v>3547</v>
      </c>
    </row>
    <row customHeight="1" ht="11.25">
      <c r="A278" s="379" t="s">
        <v>16</v>
      </c>
      <c r="B278" s="0" t="s">
        <v>3520</v>
      </c>
      <c r="C278" s="0" t="s">
        <v>3521</v>
      </c>
      <c r="D278" s="0" t="s">
        <v>3548</v>
      </c>
      <c r="E278" s="0" t="s">
        <v>3549</v>
      </c>
      <c r="F278" s="0" t="s">
        <v>2787</v>
      </c>
      <c r="G278" s="0" t="s">
        <v>3550</v>
      </c>
    </row>
    <row customHeight="1" ht="11.25">
      <c r="A279" s="379" t="s">
        <v>16</v>
      </c>
      <c r="B279" s="0" t="s">
        <v>3520</v>
      </c>
      <c r="C279" s="0" t="s">
        <v>3521</v>
      </c>
      <c r="D279" s="0" t="s">
        <v>3551</v>
      </c>
      <c r="E279" s="0" t="s">
        <v>3552</v>
      </c>
      <c r="F279" s="0" t="s">
        <v>2787</v>
      </c>
      <c r="G279" s="0" t="s">
        <v>3553</v>
      </c>
    </row>
    <row customHeight="1" ht="11.25">
      <c r="A280" s="379" t="s">
        <v>16</v>
      </c>
      <c r="B280" s="0" t="s">
        <v>3520</v>
      </c>
      <c r="C280" s="0" t="s">
        <v>3521</v>
      </c>
      <c r="D280" s="0" t="s">
        <v>3554</v>
      </c>
      <c r="E280" s="0" t="s">
        <v>3555</v>
      </c>
      <c r="F280" s="0" t="s">
        <v>2787</v>
      </c>
      <c r="G280" s="0" t="s">
        <v>3556</v>
      </c>
    </row>
    <row customHeight="1" ht="11.25">
      <c r="A281" s="379" t="s">
        <v>16</v>
      </c>
      <c r="B281" s="0" t="s">
        <v>3520</v>
      </c>
      <c r="C281" s="0" t="s">
        <v>3521</v>
      </c>
      <c r="D281" s="0" t="s">
        <v>3557</v>
      </c>
      <c r="E281" s="0" t="s">
        <v>3558</v>
      </c>
      <c r="F281" s="0" t="s">
        <v>2787</v>
      </c>
      <c r="G281" s="0" t="s">
        <v>3559</v>
      </c>
    </row>
    <row customHeight="1" ht="11.25">
      <c r="A282" s="379" t="s">
        <v>16</v>
      </c>
      <c r="B282" s="0" t="s">
        <v>3520</v>
      </c>
      <c r="C282" s="0" t="s">
        <v>3521</v>
      </c>
      <c r="D282" s="0" t="s">
        <v>3560</v>
      </c>
      <c r="E282" s="0" t="s">
        <v>3561</v>
      </c>
      <c r="F282" s="0" t="s">
        <v>2787</v>
      </c>
      <c r="G282" s="0" t="s">
        <v>3562</v>
      </c>
    </row>
    <row customHeight="1" ht="11.25">
      <c r="A283" s="379" t="s">
        <v>16</v>
      </c>
      <c r="B283" s="0" t="s">
        <v>3520</v>
      </c>
      <c r="C283" s="0" t="s">
        <v>3521</v>
      </c>
      <c r="D283" s="0" t="s">
        <v>3563</v>
      </c>
      <c r="E283" s="0" t="s">
        <v>3564</v>
      </c>
      <c r="F283" s="0" t="s">
        <v>2787</v>
      </c>
      <c r="G283" s="0" t="s">
        <v>3565</v>
      </c>
    </row>
    <row customHeight="1" ht="11.25">
      <c r="A284" s="379" t="s">
        <v>16</v>
      </c>
      <c r="B284" s="0" t="s">
        <v>3520</v>
      </c>
      <c r="C284" s="0" t="s">
        <v>3521</v>
      </c>
      <c r="D284" s="0" t="s">
        <v>3520</v>
      </c>
      <c r="E284" s="0" t="s">
        <v>3521</v>
      </c>
      <c r="F284" s="0" t="s">
        <v>2784</v>
      </c>
      <c r="G284" s="0" t="s">
        <v>3566</v>
      </c>
    </row>
    <row customHeight="1" ht="11.25">
      <c r="A285" s="379" t="s">
        <v>16</v>
      </c>
      <c r="B285" s="0" t="s">
        <v>3567</v>
      </c>
      <c r="C285" s="0" t="s">
        <v>3568</v>
      </c>
      <c r="D285" s="0" t="s">
        <v>3569</v>
      </c>
      <c r="E285" s="0" t="s">
        <v>3570</v>
      </c>
      <c r="F285" s="0" t="s">
        <v>2787</v>
      </c>
      <c r="G285" s="0" t="s">
        <v>3571</v>
      </c>
    </row>
    <row customHeight="1" ht="11.25">
      <c r="A286" s="379" t="s">
        <v>16</v>
      </c>
      <c r="B286" s="0" t="s">
        <v>3567</v>
      </c>
      <c r="C286" s="0" t="s">
        <v>3568</v>
      </c>
      <c r="D286" s="0" t="s">
        <v>3572</v>
      </c>
      <c r="E286" s="0" t="s">
        <v>3573</v>
      </c>
      <c r="F286" s="0" t="s">
        <v>2787</v>
      </c>
      <c r="G286" s="0" t="s">
        <v>3574</v>
      </c>
    </row>
    <row customHeight="1" ht="11.25">
      <c r="A287" s="379" t="s">
        <v>16</v>
      </c>
      <c r="B287" s="0" t="s">
        <v>3567</v>
      </c>
      <c r="C287" s="0" t="s">
        <v>3568</v>
      </c>
      <c r="D287" s="0" t="s">
        <v>2880</v>
      </c>
      <c r="E287" s="0" t="s">
        <v>3575</v>
      </c>
      <c r="F287" s="0" t="s">
        <v>2787</v>
      </c>
      <c r="G287" s="0" t="s">
        <v>3576</v>
      </c>
    </row>
    <row customHeight="1" ht="11.25">
      <c r="A288" s="379" t="s">
        <v>16</v>
      </c>
      <c r="B288" s="0" t="s">
        <v>3567</v>
      </c>
      <c r="C288" s="0" t="s">
        <v>3568</v>
      </c>
      <c r="D288" s="0" t="s">
        <v>3577</v>
      </c>
      <c r="E288" s="0" t="s">
        <v>3578</v>
      </c>
      <c r="F288" s="0" t="s">
        <v>2787</v>
      </c>
      <c r="G288" s="0" t="s">
        <v>3579</v>
      </c>
    </row>
    <row customHeight="1" ht="11.25">
      <c r="A289" s="379" t="s">
        <v>16</v>
      </c>
      <c r="B289" s="0" t="s">
        <v>3567</v>
      </c>
      <c r="C289" s="0" t="s">
        <v>3568</v>
      </c>
      <c r="D289" s="0" t="s">
        <v>3580</v>
      </c>
      <c r="E289" s="0" t="s">
        <v>3581</v>
      </c>
      <c r="F289" s="0" t="s">
        <v>2787</v>
      </c>
      <c r="G289" s="0" t="s">
        <v>3582</v>
      </c>
    </row>
    <row customHeight="1" ht="11.25">
      <c r="A290" s="379" t="s">
        <v>16</v>
      </c>
      <c r="B290" s="0" t="s">
        <v>3567</v>
      </c>
      <c r="C290" s="0" t="s">
        <v>3568</v>
      </c>
      <c r="D290" s="0" t="s">
        <v>3583</v>
      </c>
      <c r="E290" s="0" t="s">
        <v>3584</v>
      </c>
      <c r="F290" s="0" t="s">
        <v>2787</v>
      </c>
      <c r="G290" s="0" t="s">
        <v>3585</v>
      </c>
    </row>
    <row customHeight="1" ht="11.25">
      <c r="A291" s="379" t="s">
        <v>16</v>
      </c>
      <c r="B291" s="0" t="s">
        <v>3567</v>
      </c>
      <c r="C291" s="0" t="s">
        <v>3568</v>
      </c>
      <c r="D291" s="0" t="s">
        <v>3586</v>
      </c>
      <c r="E291" s="0" t="s">
        <v>3587</v>
      </c>
      <c r="F291" s="0" t="s">
        <v>2787</v>
      </c>
      <c r="G291" s="0" t="s">
        <v>3588</v>
      </c>
    </row>
    <row customHeight="1" ht="11.25">
      <c r="A292" s="379" t="s">
        <v>16</v>
      </c>
      <c r="B292" s="0" t="s">
        <v>3567</v>
      </c>
      <c r="C292" s="0" t="s">
        <v>3568</v>
      </c>
      <c r="D292" s="0" t="s">
        <v>3589</v>
      </c>
      <c r="E292" s="0" t="s">
        <v>3590</v>
      </c>
      <c r="F292" s="0" t="s">
        <v>2787</v>
      </c>
      <c r="G292" s="0" t="s">
        <v>3591</v>
      </c>
    </row>
    <row customHeight="1" ht="11.25">
      <c r="A293" s="379" t="s">
        <v>16</v>
      </c>
      <c r="B293" s="0" t="s">
        <v>3567</v>
      </c>
      <c r="C293" s="0" t="s">
        <v>3568</v>
      </c>
      <c r="D293" s="0" t="s">
        <v>3262</v>
      </c>
      <c r="E293" s="0" t="s">
        <v>3592</v>
      </c>
      <c r="F293" s="0" t="s">
        <v>2787</v>
      </c>
      <c r="G293" s="0" t="s">
        <v>3593</v>
      </c>
    </row>
    <row customHeight="1" ht="11.25">
      <c r="A294" s="379" t="s">
        <v>16</v>
      </c>
      <c r="B294" s="0" t="s">
        <v>3567</v>
      </c>
      <c r="C294" s="0" t="s">
        <v>3568</v>
      </c>
      <c r="D294" s="0" t="s">
        <v>3266</v>
      </c>
      <c r="E294" s="0" t="s">
        <v>3594</v>
      </c>
      <c r="F294" s="0" t="s">
        <v>2787</v>
      </c>
      <c r="G294" s="0" t="s">
        <v>3595</v>
      </c>
    </row>
    <row customHeight="1" ht="11.25">
      <c r="A295" s="379" t="s">
        <v>16</v>
      </c>
      <c r="B295" s="0" t="s">
        <v>3567</v>
      </c>
      <c r="C295" s="0" t="s">
        <v>3568</v>
      </c>
      <c r="D295" s="0" t="s">
        <v>3596</v>
      </c>
      <c r="E295" s="0" t="s">
        <v>3597</v>
      </c>
      <c r="F295" s="0" t="s">
        <v>2787</v>
      </c>
      <c r="G295" s="0" t="s">
        <v>3598</v>
      </c>
    </row>
    <row customHeight="1" ht="11.25">
      <c r="A296" s="379" t="s">
        <v>16</v>
      </c>
      <c r="B296" s="0" t="s">
        <v>3567</v>
      </c>
      <c r="C296" s="0" t="s">
        <v>3568</v>
      </c>
      <c r="D296" s="0" t="s">
        <v>3599</v>
      </c>
      <c r="E296" s="0" t="s">
        <v>3600</v>
      </c>
      <c r="F296" s="0" t="s">
        <v>2787</v>
      </c>
      <c r="G296" s="0" t="s">
        <v>3601</v>
      </c>
    </row>
    <row customHeight="1" ht="11.25">
      <c r="A297" s="379" t="s">
        <v>16</v>
      </c>
      <c r="B297" s="0" t="s">
        <v>3567</v>
      </c>
      <c r="C297" s="0" t="s">
        <v>3568</v>
      </c>
      <c r="D297" s="0" t="s">
        <v>3602</v>
      </c>
      <c r="E297" s="0" t="s">
        <v>3603</v>
      </c>
      <c r="F297" s="0" t="s">
        <v>2787</v>
      </c>
      <c r="G297" s="0" t="s">
        <v>3604</v>
      </c>
    </row>
    <row customHeight="1" ht="11.25">
      <c r="A298" s="379" t="s">
        <v>16</v>
      </c>
      <c r="B298" s="0" t="s">
        <v>3567</v>
      </c>
      <c r="C298" s="0" t="s">
        <v>3568</v>
      </c>
      <c r="D298" s="0" t="s">
        <v>3567</v>
      </c>
      <c r="E298" s="0" t="s">
        <v>3568</v>
      </c>
      <c r="F298" s="0" t="s">
        <v>2784</v>
      </c>
      <c r="G298" s="0" t="s">
        <v>3605</v>
      </c>
    </row>
    <row customHeight="1" ht="11.25">
      <c r="A299" s="379" t="s">
        <v>16</v>
      </c>
      <c r="B299" s="0" t="s">
        <v>3567</v>
      </c>
      <c r="C299" s="0" t="s">
        <v>3568</v>
      </c>
      <c r="D299" s="0" t="s">
        <v>3606</v>
      </c>
      <c r="E299" s="0" t="s">
        <v>3607</v>
      </c>
      <c r="F299" s="0" t="s">
        <v>2787</v>
      </c>
      <c r="G299" s="0" t="s">
        <v>3608</v>
      </c>
    </row>
    <row customHeight="1" ht="11.25">
      <c r="A300" s="379" t="s">
        <v>16</v>
      </c>
      <c r="B300" s="0" t="s">
        <v>3609</v>
      </c>
      <c r="C300" s="0" t="s">
        <v>3610</v>
      </c>
      <c r="D300" s="0" t="s">
        <v>3609</v>
      </c>
      <c r="E300" s="0" t="s">
        <v>3610</v>
      </c>
      <c r="F300" s="0" t="s">
        <v>2965</v>
      </c>
      <c r="G300" s="0" t="s">
        <v>3611</v>
      </c>
    </row>
    <row customHeight="1" ht="11.25">
      <c r="A301" s="379" t="s">
        <v>16</v>
      </c>
      <c r="B301" s="0" t="s">
        <v>3612</v>
      </c>
      <c r="C301" s="0" t="s">
        <v>3613</v>
      </c>
      <c r="D301" s="0" t="s">
        <v>3612</v>
      </c>
      <c r="E301" s="0" t="s">
        <v>3613</v>
      </c>
      <c r="F301" s="0" t="s">
        <v>2965</v>
      </c>
      <c r="G301" s="0" t="s">
        <v>3614</v>
      </c>
    </row>
    <row customHeight="1" ht="11.25">
      <c r="A302" s="379" t="s">
        <v>16</v>
      </c>
      <c r="B302" s="0" t="s">
        <v>101</v>
      </c>
      <c r="C302" s="0" t="s">
        <v>102</v>
      </c>
      <c r="D302" s="0" t="s">
        <v>101</v>
      </c>
      <c r="E302" s="0" t="s">
        <v>102</v>
      </c>
      <c r="F302" s="0" t="s">
        <v>2965</v>
      </c>
      <c r="G302" s="0" t="s">
        <v>100</v>
      </c>
    </row>
    <row customHeight="1" ht="11.25">
      <c r="A303" s="379" t="s">
        <v>16</v>
      </c>
      <c r="B303" s="0" t="s">
        <v>3615</v>
      </c>
      <c r="C303" s="0" t="s">
        <v>3616</v>
      </c>
      <c r="D303" s="0" t="s">
        <v>3615</v>
      </c>
      <c r="E303" s="0" t="s">
        <v>3616</v>
      </c>
      <c r="F303" s="0" t="s">
        <v>2965</v>
      </c>
      <c r="G303" s="0" t="s">
        <v>3617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8A51A-B76C-7B9C-12A3-0.061D7C61}"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3618</v>
      </c>
      <c r="B1" s="841" t="s">
        <v>3619</v>
      </c>
      <c r="C1" s="1165" t="s">
        <v>3620</v>
      </c>
      <c r="D1" s="841" t="s">
        <v>3621</v>
      </c>
      <c r="E1" s="841" t="s">
        <v>3622</v>
      </c>
      <c r="F1" s="1165" t="s">
        <v>3623</v>
      </c>
      <c r="G1" s="1165" t="s">
        <v>3624</v>
      </c>
      <c r="H1" s="1165" t="s">
        <v>3625</v>
      </c>
      <c r="I1" s="1165" t="s">
        <v>3626</v>
      </c>
    </row>
    <row customHeight="1" ht="11.25">
      <c r="A2" s="1697" t="s">
        <v>110</v>
      </c>
      <c r="B2" s="1697" t="s">
        <v>3627</v>
      </c>
      <c r="C2" s="1697" t="s">
        <v>28</v>
      </c>
      <c r="D2" s="1697" t="s">
        <v>3628</v>
      </c>
      <c r="E2" s="1697" t="s">
        <v>1161</v>
      </c>
      <c r="F2" s="1697" t="s">
        <v>28</v>
      </c>
      <c r="G2" s="1697" t="s">
        <v>28</v>
      </c>
      <c r="H2" s="1697" t="s">
        <v>28</v>
      </c>
      <c r="I2" s="1697" t="s">
        <v>28</v>
      </c>
    </row>
    <row customHeight="1" ht="11.25">
      <c r="A3" s="1697" t="s">
        <v>111</v>
      </c>
      <c r="B3" s="1697" t="s">
        <v>3629</v>
      </c>
      <c r="C3" s="1697" t="s">
        <v>28</v>
      </c>
      <c r="D3" s="1697" t="s">
        <v>3628</v>
      </c>
      <c r="E3" s="1697" t="s">
        <v>1156</v>
      </c>
      <c r="F3" s="1697" t="s">
        <v>28</v>
      </c>
      <c r="G3" s="1697" t="s">
        <v>28</v>
      </c>
      <c r="H3" s="1697" t="s">
        <v>28</v>
      </c>
      <c r="I3" s="1697" t="s">
        <v>28</v>
      </c>
    </row>
    <row customHeight="1" ht="11.25">
      <c r="A4" s="1697" t="s">
        <v>91</v>
      </c>
      <c r="B4" s="1697" t="s">
        <v>3630</v>
      </c>
      <c r="C4" s="1697" t="s">
        <v>28</v>
      </c>
      <c r="D4" s="1697" t="s">
        <v>3631</v>
      </c>
      <c r="E4" s="1697" t="s">
        <v>1165</v>
      </c>
      <c r="F4" s="1697" t="s">
        <v>28</v>
      </c>
      <c r="G4" s="1697" t="s">
        <v>28</v>
      </c>
      <c r="H4" s="1697" t="s">
        <v>28</v>
      </c>
      <c r="I4" s="1697" t="s">
        <v>28</v>
      </c>
    </row>
    <row customHeight="1" ht="11.25">
      <c r="A5" s="1697" t="s">
        <v>92</v>
      </c>
      <c r="B5" s="1697" t="s">
        <v>3632</v>
      </c>
      <c r="C5" s="1697" t="s">
        <v>28</v>
      </c>
      <c r="D5" s="1697" t="s">
        <v>3631</v>
      </c>
      <c r="E5" s="1697" t="s">
        <v>1159</v>
      </c>
      <c r="F5" s="1697" t="s">
        <v>28</v>
      </c>
      <c r="G5" s="1697" t="s">
        <v>28</v>
      </c>
      <c r="H5" s="1697" t="s">
        <v>28</v>
      </c>
      <c r="I5" s="1697" t="s">
        <v>28</v>
      </c>
    </row>
    <row customHeight="1" ht="11.25">
      <c r="A6" s="1697" t="s">
        <v>112</v>
      </c>
      <c r="B6" s="1697" t="s">
        <v>3633</v>
      </c>
      <c r="C6" s="1697" t="s">
        <v>28</v>
      </c>
      <c r="D6" s="1697" t="s">
        <v>3631</v>
      </c>
      <c r="E6" s="1697" t="s">
        <v>1159</v>
      </c>
      <c r="F6" s="1697" t="s">
        <v>28</v>
      </c>
      <c r="G6" s="1697" t="s">
        <v>28</v>
      </c>
      <c r="H6" s="1697" t="s">
        <v>28</v>
      </c>
      <c r="I6" s="1697" t="s">
        <v>28</v>
      </c>
    </row>
    <row customHeight="1" ht="11.25">
      <c r="A7" s="1697" t="s">
        <v>93</v>
      </c>
      <c r="B7" s="1697" t="s">
        <v>3634</v>
      </c>
      <c r="C7" s="1697" t="s">
        <v>28</v>
      </c>
      <c r="D7" s="1697" t="s">
        <v>3635</v>
      </c>
      <c r="E7" s="1697" t="s">
        <v>1156</v>
      </c>
      <c r="F7" s="1697" t="s">
        <v>28</v>
      </c>
      <c r="G7" s="1697" t="s">
        <v>28</v>
      </c>
      <c r="H7" s="1697" t="s">
        <v>28</v>
      </c>
      <c r="I7" s="1697" t="s">
        <v>28</v>
      </c>
    </row>
    <row customHeight="1" ht="11.25">
      <c r="A8" s="1697" t="s">
        <v>94</v>
      </c>
      <c r="B8" s="1697" t="s">
        <v>3636</v>
      </c>
      <c r="C8" s="1697" t="s">
        <v>28</v>
      </c>
      <c r="D8" s="1697" t="s">
        <v>3635</v>
      </c>
      <c r="E8" s="1697" t="s">
        <v>1161</v>
      </c>
      <c r="F8" s="1697" t="s">
        <v>28</v>
      </c>
      <c r="G8" s="1697" t="s">
        <v>28</v>
      </c>
      <c r="H8" s="1697" t="s">
        <v>28</v>
      </c>
      <c r="I8" s="1697" t="s">
        <v>28</v>
      </c>
    </row>
    <row customHeight="1" ht="11.25">
      <c r="A9" s="1697" t="s">
        <v>113</v>
      </c>
      <c r="B9" s="1697" t="s">
        <v>3637</v>
      </c>
      <c r="C9" s="1697" t="s">
        <v>28</v>
      </c>
      <c r="D9" s="1697" t="s">
        <v>3638</v>
      </c>
      <c r="E9" s="1697" t="s">
        <v>1159</v>
      </c>
      <c r="F9" s="1697" t="s">
        <v>28</v>
      </c>
      <c r="G9" s="1697" t="s">
        <v>28</v>
      </c>
      <c r="H9" s="1697" t="s">
        <v>28</v>
      </c>
      <c r="I9" s="1697" t="s">
        <v>28</v>
      </c>
    </row>
    <row customHeight="1" ht="11.25">
      <c r="A10" s="1697" t="s">
        <v>149</v>
      </c>
      <c r="B10" s="1697" t="s">
        <v>3639</v>
      </c>
      <c r="C10" s="1697" t="s">
        <v>28</v>
      </c>
      <c r="D10" s="1697" t="s">
        <v>3635</v>
      </c>
      <c r="E10" s="1697" t="s">
        <v>1161</v>
      </c>
      <c r="F10" s="1697" t="s">
        <v>28</v>
      </c>
      <c r="G10" s="1697" t="s">
        <v>28</v>
      </c>
      <c r="H10" s="1697" t="s">
        <v>28</v>
      </c>
      <c r="I10" s="1697" t="s">
        <v>28</v>
      </c>
    </row>
    <row customHeight="1" ht="11.25">
      <c r="A11" s="1697" t="s">
        <v>150</v>
      </c>
      <c r="B11" s="1697" t="s">
        <v>3640</v>
      </c>
      <c r="C11" s="1697" t="s">
        <v>28</v>
      </c>
      <c r="D11" s="1697" t="s">
        <v>3638</v>
      </c>
      <c r="E11" s="1697" t="s">
        <v>1163</v>
      </c>
      <c r="F11" s="1697" t="s">
        <v>28</v>
      </c>
      <c r="G11" s="1697" t="s">
        <v>28</v>
      </c>
      <c r="H11" s="1697" t="s">
        <v>28</v>
      </c>
      <c r="I11" s="1697" t="s">
        <v>28</v>
      </c>
    </row>
    <row customHeight="1" ht="11.25">
      <c r="A12" s="1697" t="s">
        <v>151</v>
      </c>
      <c r="B12" s="1697" t="s">
        <v>3641</v>
      </c>
      <c r="C12" s="1697" t="s">
        <v>28</v>
      </c>
      <c r="D12" s="1697" t="s">
        <v>3642</v>
      </c>
      <c r="E12" s="1697" t="s">
        <v>3643</v>
      </c>
      <c r="F12" s="1697" t="s">
        <v>28</v>
      </c>
      <c r="G12" s="1697" t="s">
        <v>28</v>
      </c>
      <c r="H12" s="1697" t="s">
        <v>28</v>
      </c>
      <c r="I12" s="1697" t="s">
        <v>28</v>
      </c>
    </row>
    <row customHeight="1" ht="11.25">
      <c r="A13" s="1697" t="s">
        <v>152</v>
      </c>
      <c r="B13" s="1697" t="s">
        <v>3644</v>
      </c>
      <c r="C13" s="1697" t="s">
        <v>28</v>
      </c>
      <c r="D13" s="1697" t="s">
        <v>3642</v>
      </c>
      <c r="E13" s="1697" t="s">
        <v>1159</v>
      </c>
      <c r="F13" s="1697" t="s">
        <v>28</v>
      </c>
      <c r="G13" s="1697" t="s">
        <v>28</v>
      </c>
      <c r="H13" s="1697" t="s">
        <v>28</v>
      </c>
      <c r="I13" s="1697" t="s">
        <v>28</v>
      </c>
    </row>
    <row customHeight="1" ht="11.25">
      <c r="A14" s="1697" t="s">
        <v>153</v>
      </c>
      <c r="B14" s="1697" t="s">
        <v>3645</v>
      </c>
      <c r="C14" s="1697" t="s">
        <v>28</v>
      </c>
      <c r="D14" s="1697" t="s">
        <v>3642</v>
      </c>
      <c r="E14" s="1697" t="s">
        <v>3643</v>
      </c>
      <c r="F14" s="1697" t="s">
        <v>28</v>
      </c>
      <c r="G14" s="1697" t="s">
        <v>28</v>
      </c>
      <c r="H14" s="1697" t="s">
        <v>28</v>
      </c>
      <c r="I14" s="1697" t="s">
        <v>28</v>
      </c>
    </row>
    <row customHeight="1" ht="11.25">
      <c r="A15" s="1697" t="s">
        <v>154</v>
      </c>
      <c r="B15" s="1697" t="s">
        <v>3646</v>
      </c>
      <c r="C15" s="1697" t="s">
        <v>28</v>
      </c>
      <c r="D15" s="1697" t="s">
        <v>3638</v>
      </c>
      <c r="E15" s="1697" t="s">
        <v>1163</v>
      </c>
      <c r="F15" s="1697" t="s">
        <v>28</v>
      </c>
      <c r="G15" s="1697" t="s">
        <v>28</v>
      </c>
      <c r="H15" s="1697" t="s">
        <v>28</v>
      </c>
      <c r="I15" s="1697" t="s">
        <v>28</v>
      </c>
    </row>
    <row customHeight="1" ht="11.25">
      <c r="A16" s="1697" t="s">
        <v>1478</v>
      </c>
      <c r="B16" s="1697" t="s">
        <v>3647</v>
      </c>
      <c r="C16" s="1697" t="s">
        <v>28</v>
      </c>
      <c r="D16" s="1697" t="s">
        <v>3635</v>
      </c>
      <c r="E16" s="1697" t="s">
        <v>1161</v>
      </c>
      <c r="F16" s="1697" t="s">
        <v>28</v>
      </c>
      <c r="G16" s="1697" t="s">
        <v>28</v>
      </c>
      <c r="H16" s="1697" t="s">
        <v>28</v>
      </c>
      <c r="I16" s="1697" t="s">
        <v>28</v>
      </c>
    </row>
    <row customHeight="1" ht="11.25">
      <c r="A17" s="1697" t="s">
        <v>1484</v>
      </c>
      <c r="B17" s="1697" t="s">
        <v>3648</v>
      </c>
      <c r="C17" s="1697" t="s">
        <v>28</v>
      </c>
      <c r="D17" s="1697" t="s">
        <v>3649</v>
      </c>
      <c r="E17" s="1697" t="s">
        <v>1159</v>
      </c>
      <c r="F17" s="1697" t="s">
        <v>28</v>
      </c>
      <c r="G17" s="1697" t="s">
        <v>28</v>
      </c>
      <c r="H17" s="1697" t="s">
        <v>28</v>
      </c>
      <c r="I17" s="1697" t="s">
        <v>28</v>
      </c>
    </row>
    <row customHeight="1" ht="11.25">
      <c r="A18" s="1697" t="s">
        <v>1496</v>
      </c>
      <c r="B18" s="1697" t="s">
        <v>3650</v>
      </c>
      <c r="C18" s="1697" t="s">
        <v>28</v>
      </c>
      <c r="D18" s="1697" t="s">
        <v>3649</v>
      </c>
      <c r="E18" s="1697" t="s">
        <v>3651</v>
      </c>
      <c r="F18" s="1697" t="s">
        <v>28</v>
      </c>
      <c r="G18" s="1697" t="s">
        <v>28</v>
      </c>
      <c r="H18" s="1697" t="s">
        <v>28</v>
      </c>
      <c r="I18"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D3C64-D7DB-B71C-19E9-0.5493D38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277CB-BF61-9BD6-E833-0.450DC70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357</v>
      </c>
      <c r="I1" s="2223"/>
      <c r="J1" s="2223"/>
      <c r="K1" s="2223"/>
      <c r="L1" s="2223"/>
      <c r="M1" s="2223"/>
      <c r="N1" s="2223"/>
      <c r="O1" s="2223"/>
      <c r="P1" s="2223"/>
      <c r="Q1" s="2223"/>
      <c r="R1" s="2223"/>
      <c r="T1" s="2223" t="s">
        <v>358</v>
      </c>
      <c r="U1" s="2223"/>
      <c r="V1" s="2223"/>
      <c r="X1" s="2223" t="s">
        <v>359</v>
      </c>
      <c r="Y1" s="2223"/>
      <c r="Z1" s="2223"/>
      <c r="AB1" s="2223" t="s">
        <v>360</v>
      </c>
      <c r="AC1" s="2223"/>
      <c r="AT1" s="453" t="s">
        <v>14</v>
      </c>
    </row>
    <row customHeight="1" ht="14.25" hidden="1">
      <c r="AT2" s="453">
        <v>0</v>
      </c>
    </row>
    <row s="1619" customFormat="1" customHeight="1" ht="5.25">
      <c r="C3" s="707"/>
      <c r="D3" s="708"/>
      <c r="E3" s="708"/>
      <c r="F3" s="708"/>
      <c r="G3" s="708"/>
      <c r="H3" s="708" t="s">
        <v>361</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ТМУП "ТТС"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5">
      <c r="C7" s="456"/>
      <c r="D7" s="2224" t="s">
        <v>305</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306</v>
      </c>
      <c r="AF7" s="2229" t="s">
        <v>306</v>
      </c>
      <c r="AG7" s="2229" t="s">
        <v>306</v>
      </c>
      <c r="AH7" s="2229" t="s">
        <v>306</v>
      </c>
      <c r="AT7" s="453">
        <v>14</v>
      </c>
    </row>
    <row customHeight="1" ht="27">
      <c r="C8" s="456"/>
      <c r="D8" s="2133" t="s">
        <v>89</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362</v>
      </c>
      <c r="I8" s="2232" t="s">
        <v>363</v>
      </c>
      <c r="J8" s="2229" t="s">
        <v>364</v>
      </c>
      <c r="K8" s="2229"/>
      <c r="L8" s="2229"/>
      <c r="M8" s="2224"/>
      <c r="N8" s="2229" t="s">
        <v>365</v>
      </c>
      <c r="O8" s="2229"/>
      <c r="P8" s="2229" t="s">
        <v>366</v>
      </c>
      <c r="Q8" s="2229"/>
      <c r="R8" s="2236" t="s">
        <v>367</v>
      </c>
      <c r="S8" s="830"/>
      <c r="T8" s="2234" t="s">
        <v>368</v>
      </c>
      <c r="U8" s="2234" t="s">
        <v>369</v>
      </c>
      <c r="V8" s="2234" t="s">
        <v>370</v>
      </c>
      <c r="W8" s="832"/>
      <c r="X8" s="2234" t="s">
        <v>371</v>
      </c>
      <c r="Y8" s="2234" t="s">
        <v>372</v>
      </c>
      <c r="Z8" s="2234" t="s">
        <v>373</v>
      </c>
      <c r="AA8" s="832"/>
      <c r="AB8" s="2234" t="s">
        <v>374</v>
      </c>
      <c r="AC8" s="2234" t="s">
        <v>367</v>
      </c>
      <c r="AD8" s="832"/>
      <c r="AE8" s="2229"/>
      <c r="AF8" s="2229"/>
      <c r="AG8" s="2229"/>
      <c r="AH8" s="2229"/>
      <c r="AT8" s="453">
        <v>26</v>
      </c>
    </row>
    <row customHeight="1" ht="46.5">
      <c r="C9" s="456"/>
      <c r="D9" s="2133"/>
      <c r="E9" s="2229"/>
      <c r="F9" s="2229"/>
      <c r="G9" s="835"/>
      <c r="H9" s="2231"/>
      <c r="I9" s="2233"/>
      <c r="J9" s="431" t="s">
        <v>375</v>
      </c>
      <c r="K9" s="431" t="s">
        <v>376</v>
      </c>
      <c r="L9" s="431" t="s">
        <v>377</v>
      </c>
      <c r="M9" s="437" t="s">
        <v>378</v>
      </c>
      <c r="N9" s="431" t="s">
        <v>379</v>
      </c>
      <c r="O9" s="431" t="s">
        <v>378</v>
      </c>
      <c r="P9" s="431" t="s">
        <v>380</v>
      </c>
      <c r="Q9" s="431" t="s">
        <v>378</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381</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5">
      <c r="A12" s="453"/>
      <c r="C12" s="456"/>
      <c r="D12" s="440" t="s">
        <v>110</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382</v>
      </c>
      <c r="AF12" s="2227" t="s">
        <v>383</v>
      </c>
      <c r="AG12" s="2227" t="s">
        <v>384</v>
      </c>
      <c r="AH12" s="2227" t="s">
        <v>385</v>
      </c>
      <c r="AI12" s="453"/>
      <c r="AM12" s="517"/>
      <c r="AP12" s="506" t="s">
        <v>386</v>
      </c>
      <c r="AQ12" s="506" t="s">
        <v>386</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5">
      <c r="AI14" s="453"/>
      <c r="AT14" s="453">
        <v>14</v>
      </c>
    </row>
    <row customHeight="1" ht="15">
      <c r="E15" s="764"/>
      <c r="L15" s="764"/>
      <c r="AT15" s="453">
        <v>14</v>
      </c>
    </row>
    <row customHeight="1" ht="15">
      <c r="L16" s="764"/>
      <c r="AT16" s="453">
        <v>14</v>
      </c>
    </row>
    <row customHeight="1" ht="15">
      <c r="L17" s="764"/>
      <c r="AT17" s="453">
        <v>14</v>
      </c>
    </row>
    <row customHeight="1" ht="22.5" hidden="1">
      <c r="A18" s="455" t="s">
        <v>83</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5E455-A80E-86F4-42A3-0.83098E4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3652</v>
      </c>
    </row>
    <row customHeight="1" ht="11.25">
      <c r="A2" s="70" t="s">
        <v>99</v>
      </c>
      <c r="B2" s="70" t="s">
        <v>3653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3E1D7-F2C2-67C7-A341-0.36FABF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3654</v>
      </c>
      <c r="B1" s="841" t="s">
        <v>3655</v>
      </c>
    </row>
    <row customHeight="1" ht="11.25">
      <c r="A2" s="841">
        <v>4213775</v>
      </c>
      <c r="B2" s="841" t="s">
        <v>1237</v>
      </c>
    </row>
    <row customHeight="1" ht="11.25">
      <c r="A3" s="841">
        <v>4213784</v>
      </c>
      <c r="B3" s="841" t="s">
        <v>1269</v>
      </c>
    </row>
    <row customHeight="1" ht="11.25">
      <c r="A4" s="841">
        <v>4213781</v>
      </c>
      <c r="B4" s="841" t="s">
        <v>1262</v>
      </c>
    </row>
    <row customHeight="1" ht="11.25">
      <c r="A5" s="841">
        <v>4213776</v>
      </c>
      <c r="B5" s="841" t="s">
        <v>173</v>
      </c>
    </row>
    <row customHeight="1" ht="11.25">
      <c r="A6" s="841">
        <v>4213777</v>
      </c>
      <c r="B6" s="841" t="s">
        <v>179</v>
      </c>
    </row>
    <row customHeight="1" ht="11.25">
      <c r="A7" s="841">
        <v>4213778</v>
      </c>
      <c r="B7" s="841" t="s">
        <v>185</v>
      </c>
    </row>
    <row customHeight="1" ht="11.25">
      <c r="A8" s="841">
        <v>4213780</v>
      </c>
      <c r="B8" s="841" t="s">
        <v>191</v>
      </c>
    </row>
    <row customHeight="1" ht="11.25">
      <c r="A9" s="841">
        <v>4213779</v>
      </c>
      <c r="B9" s="841" t="s">
        <v>1403</v>
      </c>
    </row>
    <row customHeight="1" ht="11.25">
      <c r="A10" s="841">
        <v>4213783</v>
      </c>
      <c r="B10" s="841" t="s">
        <v>1418</v>
      </c>
    </row>
    <row customHeight="1" ht="11.25">
      <c r="A11" s="841">
        <v>4213782</v>
      </c>
      <c r="B11" s="841"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FDB8C-A98A-D22D-FA94-0.45C62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3654</v>
      </c>
      <c r="B1" s="841" t="s">
        <v>3656</v>
      </c>
    </row>
    <row customHeight="1" ht="11.25">
      <c r="A2" s="841" t="s">
        <v>3657</v>
      </c>
      <c r="B2" s="841" t="s">
        <v>1516</v>
      </c>
    </row>
    <row customHeight="1" ht="11.25">
      <c r="A3" s="841" t="s">
        <v>3658</v>
      </c>
      <c r="B3" s="841" t="s">
        <v>1526</v>
      </c>
    </row>
    <row customHeight="1" ht="11.25">
      <c r="A4" s="841" t="s">
        <v>3659</v>
      </c>
      <c r="B4" s="841" t="s">
        <v>1535</v>
      </c>
    </row>
    <row customHeight="1" ht="11.25">
      <c r="A5" s="841" t="s">
        <v>3660</v>
      </c>
      <c r="B5" s="841" t="s">
        <v>1544</v>
      </c>
    </row>
    <row customHeight="1" ht="11.25">
      <c r="A6" s="841" t="s">
        <v>3661</v>
      </c>
      <c r="B6" s="841" t="s">
        <v>1550</v>
      </c>
    </row>
    <row customHeight="1" ht="11.25">
      <c r="A7" s="841" t="s">
        <v>3662</v>
      </c>
      <c r="B7" s="841" t="s">
        <v>1558</v>
      </c>
    </row>
    <row customHeight="1" ht="11.25">
      <c r="A8" s="841" t="s">
        <v>3663</v>
      </c>
      <c r="B8" s="841" t="s">
        <v>1565</v>
      </c>
    </row>
    <row customHeight="1" ht="11.25">
      <c r="A9" s="841" t="s">
        <v>3664</v>
      </c>
      <c r="B9" s="841" t="s">
        <v>1571</v>
      </c>
    </row>
    <row customHeight="1" ht="11.25">
      <c r="A10" s="841" t="s">
        <v>3665</v>
      </c>
      <c r="B10" s="841" t="s">
        <v>1575</v>
      </c>
    </row>
    <row customHeight="1" ht="11.25">
      <c r="A11" s="841" t="s">
        <v>3666</v>
      </c>
      <c r="B11" s="841"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84468-0BED-3AAE-7A66-0.03CA8DD2}" mc:Ignorable="x14ac xr xr2 xr3">
  <sheetPr>
    <tabColor rgb="FFFFCC99"/>
  </sheetPr>
  <dimension ref="A1:G303"/>
  <sheetViews>
    <sheetView topLeftCell="A1" showGridLines="0" workbookViewId="0">
      <selection activeCell="A1" sqref="A1"/>
    </sheetView>
  </sheetViews>
  <sheetFormatPr customHeight="1" defaultRowHeight="11.25"/>
  <sheetData>
    <row customHeight="1" ht="11.25">
      <c r="A1" s="379" t="s">
        <v>2775</v>
      </c>
      <c r="B1" s="379" t="s">
        <v>2776</v>
      </c>
      <c r="C1" s="379" t="s">
        <v>2777</v>
      </c>
      <c r="D1" s="379" t="s">
        <v>2778</v>
      </c>
      <c r="E1" s="0" t="s">
        <v>2779</v>
      </c>
      <c r="F1" s="0" t="s">
        <v>2780</v>
      </c>
      <c r="G1" s="0" t="s">
        <v>2781</v>
      </c>
    </row>
    <row customHeight="1" ht="11.25">
      <c r="A2" s="0" t="s">
        <v>16</v>
      </c>
      <c r="B2" s="0" t="s">
        <v>2782</v>
      </c>
      <c r="C2" s="0" t="s">
        <v>2783</v>
      </c>
      <c r="D2" s="0" t="s">
        <v>2782</v>
      </c>
      <c r="E2" s="0" t="s">
        <v>2783</v>
      </c>
      <c r="F2" s="0" t="s">
        <v>2784</v>
      </c>
      <c r="G2" s="0" t="s">
        <v>110</v>
      </c>
    </row>
    <row customHeight="1" ht="11.25">
      <c r="A3" s="0" t="s">
        <v>16</v>
      </c>
      <c r="B3" s="0" t="s">
        <v>2782</v>
      </c>
      <c r="C3" s="0" t="s">
        <v>2783</v>
      </c>
      <c r="D3" s="0" t="s">
        <v>2785</v>
      </c>
      <c r="E3" s="0" t="s">
        <v>2786</v>
      </c>
      <c r="F3" s="0" t="s">
        <v>2787</v>
      </c>
      <c r="G3" s="0" t="s">
        <v>111</v>
      </c>
    </row>
    <row customHeight="1" ht="11.25">
      <c r="A4" s="0" t="s">
        <v>16</v>
      </c>
      <c r="B4" s="0" t="s">
        <v>2782</v>
      </c>
      <c r="C4" s="0" t="s">
        <v>2783</v>
      </c>
      <c r="D4" s="0" t="s">
        <v>2788</v>
      </c>
      <c r="E4" s="0" t="s">
        <v>2789</v>
      </c>
      <c r="F4" s="0" t="s">
        <v>2787</v>
      </c>
      <c r="G4" s="0" t="s">
        <v>91</v>
      </c>
    </row>
    <row customHeight="1" ht="11.25">
      <c r="A5" s="0" t="s">
        <v>16</v>
      </c>
      <c r="B5" s="0" t="s">
        <v>2782</v>
      </c>
      <c r="C5" s="0" t="s">
        <v>2783</v>
      </c>
      <c r="D5" s="0" t="s">
        <v>2790</v>
      </c>
      <c r="E5" s="0" t="s">
        <v>2791</v>
      </c>
      <c r="F5" s="0" t="s">
        <v>2787</v>
      </c>
      <c r="G5" s="0" t="s">
        <v>92</v>
      </c>
    </row>
    <row customHeight="1" ht="11.25">
      <c r="A6" s="0" t="s">
        <v>16</v>
      </c>
      <c r="B6" s="0" t="s">
        <v>2782</v>
      </c>
      <c r="C6" s="0" t="s">
        <v>2783</v>
      </c>
      <c r="D6" s="0" t="s">
        <v>2792</v>
      </c>
      <c r="E6" s="0" t="s">
        <v>2793</v>
      </c>
      <c r="F6" s="0" t="s">
        <v>2787</v>
      </c>
      <c r="G6" s="0" t="s">
        <v>112</v>
      </c>
    </row>
    <row customHeight="1" ht="11.25">
      <c r="A7" s="0" t="s">
        <v>16</v>
      </c>
      <c r="B7" s="0" t="s">
        <v>2782</v>
      </c>
      <c r="C7" s="0" t="s">
        <v>2783</v>
      </c>
      <c r="D7" s="0" t="s">
        <v>2794</v>
      </c>
      <c r="E7" s="0" t="s">
        <v>2795</v>
      </c>
      <c r="F7" s="0" t="s">
        <v>2787</v>
      </c>
      <c r="G7" s="0" t="s">
        <v>93</v>
      </c>
    </row>
    <row customHeight="1" ht="11.25">
      <c r="A8" s="0" t="s">
        <v>16</v>
      </c>
      <c r="B8" s="0" t="s">
        <v>2782</v>
      </c>
      <c r="C8" s="0" t="s">
        <v>2783</v>
      </c>
      <c r="D8" s="0" t="s">
        <v>2796</v>
      </c>
      <c r="E8" s="0" t="s">
        <v>2797</v>
      </c>
      <c r="F8" s="0" t="s">
        <v>2787</v>
      </c>
      <c r="G8" s="0" t="s">
        <v>94</v>
      </c>
    </row>
    <row customHeight="1" ht="11.25">
      <c r="A9" s="0" t="s">
        <v>16</v>
      </c>
      <c r="B9" s="0" t="s">
        <v>2782</v>
      </c>
      <c r="C9" s="0" t="s">
        <v>2783</v>
      </c>
      <c r="D9" s="0" t="s">
        <v>2798</v>
      </c>
      <c r="E9" s="0" t="s">
        <v>2799</v>
      </c>
      <c r="F9" s="0" t="s">
        <v>2787</v>
      </c>
      <c r="G9" s="0" t="s">
        <v>113</v>
      </c>
    </row>
    <row customHeight="1" ht="11.25">
      <c r="A10" s="0" t="s">
        <v>16</v>
      </c>
      <c r="B10" s="0" t="s">
        <v>2782</v>
      </c>
      <c r="C10" s="0" t="s">
        <v>2783</v>
      </c>
      <c r="D10" s="0" t="s">
        <v>2800</v>
      </c>
      <c r="E10" s="0" t="s">
        <v>2801</v>
      </c>
      <c r="F10" s="0" t="s">
        <v>2787</v>
      </c>
      <c r="G10" s="0" t="s">
        <v>149</v>
      </c>
    </row>
    <row customHeight="1" ht="11.25">
      <c r="A11" s="0" t="s">
        <v>16</v>
      </c>
      <c r="B11" s="0" t="s">
        <v>2782</v>
      </c>
      <c r="C11" s="0" t="s">
        <v>2783</v>
      </c>
      <c r="D11" s="0" t="s">
        <v>2802</v>
      </c>
      <c r="E11" s="0" t="s">
        <v>2803</v>
      </c>
      <c r="F11" s="0" t="s">
        <v>2787</v>
      </c>
      <c r="G11" s="0" t="s">
        <v>150</v>
      </c>
    </row>
    <row customHeight="1" ht="11.25">
      <c r="A12" s="0" t="s">
        <v>16</v>
      </c>
      <c r="B12" s="0" t="s">
        <v>2782</v>
      </c>
      <c r="C12" s="0" t="s">
        <v>2783</v>
      </c>
      <c r="D12" s="0" t="s">
        <v>2804</v>
      </c>
      <c r="E12" s="0" t="s">
        <v>2805</v>
      </c>
      <c r="F12" s="0" t="s">
        <v>2787</v>
      </c>
      <c r="G12" s="0" t="s">
        <v>151</v>
      </c>
    </row>
    <row customHeight="1" ht="11.25">
      <c r="A13" s="0" t="s">
        <v>16</v>
      </c>
      <c r="B13" s="0" t="s">
        <v>2782</v>
      </c>
      <c r="C13" s="0" t="s">
        <v>2783</v>
      </c>
      <c r="D13" s="0" t="s">
        <v>2806</v>
      </c>
      <c r="E13" s="0" t="s">
        <v>2807</v>
      </c>
      <c r="F13" s="0" t="s">
        <v>2787</v>
      </c>
      <c r="G13" s="0" t="s">
        <v>152</v>
      </c>
    </row>
    <row customHeight="1" ht="11.25">
      <c r="A14" s="0" t="s">
        <v>16</v>
      </c>
      <c r="B14" s="0" t="s">
        <v>2808</v>
      </c>
      <c r="C14" s="0" t="s">
        <v>2809</v>
      </c>
      <c r="D14" s="0" t="s">
        <v>2808</v>
      </c>
      <c r="E14" s="0" t="s">
        <v>2809</v>
      </c>
      <c r="F14" s="0" t="s">
        <v>2784</v>
      </c>
      <c r="G14" s="0" t="s">
        <v>153</v>
      </c>
    </row>
    <row customHeight="1" ht="11.25">
      <c r="A15" s="0" t="s">
        <v>16</v>
      </c>
      <c r="B15" s="0" t="s">
        <v>2808</v>
      </c>
      <c r="C15" s="0" t="s">
        <v>2809</v>
      </c>
      <c r="D15" s="0" t="s">
        <v>2810</v>
      </c>
      <c r="E15" s="0" t="s">
        <v>2811</v>
      </c>
      <c r="F15" s="0" t="s">
        <v>2787</v>
      </c>
      <c r="G15" s="0" t="s">
        <v>154</v>
      </c>
    </row>
    <row customHeight="1" ht="11.25">
      <c r="A16" s="0" t="s">
        <v>16</v>
      </c>
      <c r="B16" s="0" t="s">
        <v>2808</v>
      </c>
      <c r="C16" s="0" t="s">
        <v>2809</v>
      </c>
      <c r="D16" s="0" t="s">
        <v>2812</v>
      </c>
      <c r="E16" s="0" t="s">
        <v>2813</v>
      </c>
      <c r="F16" s="0" t="s">
        <v>2787</v>
      </c>
      <c r="G16" s="0" t="s">
        <v>1478</v>
      </c>
    </row>
    <row customHeight="1" ht="11.25">
      <c r="A17" s="0" t="s">
        <v>16</v>
      </c>
      <c r="B17" s="0" t="s">
        <v>2808</v>
      </c>
      <c r="C17" s="0" t="s">
        <v>2809</v>
      </c>
      <c r="D17" s="0" t="s">
        <v>2814</v>
      </c>
      <c r="E17" s="0" t="s">
        <v>2815</v>
      </c>
      <c r="F17" s="0" t="s">
        <v>2787</v>
      </c>
      <c r="G17" s="0" t="s">
        <v>1484</v>
      </c>
    </row>
    <row customHeight="1" ht="11.25">
      <c r="A18" s="0" t="s">
        <v>16</v>
      </c>
      <c r="B18" s="0" t="s">
        <v>2808</v>
      </c>
      <c r="C18" s="0" t="s">
        <v>2809</v>
      </c>
      <c r="D18" s="0" t="s">
        <v>2816</v>
      </c>
      <c r="E18" s="0" t="s">
        <v>2817</v>
      </c>
      <c r="F18" s="0" t="s">
        <v>2787</v>
      </c>
      <c r="G18" s="0" t="s">
        <v>1496</v>
      </c>
    </row>
    <row customHeight="1" ht="11.25">
      <c r="A19" s="0" t="s">
        <v>16</v>
      </c>
      <c r="B19" s="0" t="s">
        <v>2808</v>
      </c>
      <c r="C19" s="0" t="s">
        <v>2809</v>
      </c>
      <c r="D19" s="0" t="s">
        <v>2818</v>
      </c>
      <c r="E19" s="0" t="s">
        <v>2819</v>
      </c>
      <c r="F19" s="0" t="s">
        <v>2787</v>
      </c>
      <c r="G19" s="0" t="s">
        <v>1510</v>
      </c>
    </row>
    <row customHeight="1" ht="11.25">
      <c r="A20" s="0" t="s">
        <v>16</v>
      </c>
      <c r="B20" s="0" t="s">
        <v>2808</v>
      </c>
      <c r="C20" s="0" t="s">
        <v>2809</v>
      </c>
      <c r="D20" s="0" t="s">
        <v>2820</v>
      </c>
      <c r="E20" s="0" t="s">
        <v>2821</v>
      </c>
      <c r="F20" s="0" t="s">
        <v>2787</v>
      </c>
      <c r="G20" s="0" t="s">
        <v>1522</v>
      </c>
    </row>
    <row customHeight="1" ht="11.25">
      <c r="A21" s="0" t="s">
        <v>16</v>
      </c>
      <c r="B21" s="0" t="s">
        <v>2808</v>
      </c>
      <c r="C21" s="0" t="s">
        <v>2809</v>
      </c>
      <c r="D21" s="0" t="s">
        <v>2822</v>
      </c>
      <c r="E21" s="0" t="s">
        <v>2823</v>
      </c>
      <c r="F21" s="0" t="s">
        <v>2787</v>
      </c>
      <c r="G21" s="0" t="s">
        <v>1531</v>
      </c>
    </row>
    <row customHeight="1" ht="11.25">
      <c r="A22" s="0" t="s">
        <v>16</v>
      </c>
      <c r="B22" s="0" t="s">
        <v>2808</v>
      </c>
      <c r="C22" s="0" t="s">
        <v>2809</v>
      </c>
      <c r="D22" s="0" t="s">
        <v>2824</v>
      </c>
      <c r="E22" s="0" t="s">
        <v>2825</v>
      </c>
      <c r="F22" s="0" t="s">
        <v>2787</v>
      </c>
      <c r="G22" s="0" t="s">
        <v>1547</v>
      </c>
    </row>
    <row customHeight="1" ht="11.25">
      <c r="A23" s="0" t="s">
        <v>16</v>
      </c>
      <c r="B23" s="0" t="s">
        <v>2808</v>
      </c>
      <c r="C23" s="0" t="s">
        <v>2809</v>
      </c>
      <c r="D23" s="0" t="s">
        <v>2826</v>
      </c>
      <c r="E23" s="0" t="s">
        <v>2827</v>
      </c>
      <c r="F23" s="0" t="s">
        <v>2787</v>
      </c>
      <c r="G23" s="0" t="s">
        <v>1554</v>
      </c>
    </row>
    <row customHeight="1" ht="11.25">
      <c r="A24" s="0" t="s">
        <v>16</v>
      </c>
      <c r="B24" s="0" t="s">
        <v>2828</v>
      </c>
      <c r="C24" s="0" t="s">
        <v>2829</v>
      </c>
      <c r="D24" s="0" t="s">
        <v>2828</v>
      </c>
      <c r="E24" s="0" t="s">
        <v>2829</v>
      </c>
      <c r="F24" s="0" t="s">
        <v>2784</v>
      </c>
      <c r="G24" s="0" t="s">
        <v>1562</v>
      </c>
    </row>
    <row customHeight="1" ht="11.25">
      <c r="A25" s="0" t="s">
        <v>16</v>
      </c>
      <c r="B25" s="0" t="s">
        <v>2828</v>
      </c>
      <c r="C25" s="0" t="s">
        <v>2829</v>
      </c>
      <c r="D25" s="0" t="s">
        <v>2830</v>
      </c>
      <c r="E25" s="0" t="s">
        <v>2831</v>
      </c>
      <c r="F25" s="0" t="s">
        <v>2787</v>
      </c>
      <c r="G25" s="0" t="s">
        <v>1569</v>
      </c>
    </row>
    <row customHeight="1" ht="11.25">
      <c r="A26" s="0" t="s">
        <v>16</v>
      </c>
      <c r="B26" s="0" t="s">
        <v>2828</v>
      </c>
      <c r="C26" s="0" t="s">
        <v>2829</v>
      </c>
      <c r="D26" s="0" t="s">
        <v>2832</v>
      </c>
      <c r="E26" s="0" t="s">
        <v>2833</v>
      </c>
      <c r="F26" s="0" t="s">
        <v>2787</v>
      </c>
      <c r="G26" s="0" t="s">
        <v>1573</v>
      </c>
    </row>
    <row customHeight="1" ht="11.25">
      <c r="A27" s="0" t="s">
        <v>16</v>
      </c>
      <c r="B27" s="0" t="s">
        <v>2828</v>
      </c>
      <c r="C27" s="0" t="s">
        <v>2829</v>
      </c>
      <c r="D27" s="0" t="s">
        <v>2834</v>
      </c>
      <c r="E27" s="0" t="s">
        <v>2835</v>
      </c>
      <c r="F27" s="0" t="s">
        <v>2787</v>
      </c>
      <c r="G27" s="0" t="s">
        <v>1578</v>
      </c>
    </row>
    <row customHeight="1" ht="11.25">
      <c r="A28" s="0" t="s">
        <v>16</v>
      </c>
      <c r="B28" s="0" t="s">
        <v>2828</v>
      </c>
      <c r="C28" s="0" t="s">
        <v>2829</v>
      </c>
      <c r="D28" s="0" t="s">
        <v>2836</v>
      </c>
      <c r="E28" s="0" t="s">
        <v>2837</v>
      </c>
      <c r="F28" s="0" t="s">
        <v>2787</v>
      </c>
      <c r="G28" s="0" t="s">
        <v>1586</v>
      </c>
    </row>
    <row customHeight="1" ht="11.25">
      <c r="A29" s="0" t="s">
        <v>16</v>
      </c>
      <c r="B29" s="0" t="s">
        <v>2828</v>
      </c>
      <c r="C29" s="0" t="s">
        <v>2829</v>
      </c>
      <c r="D29" s="0" t="s">
        <v>2838</v>
      </c>
      <c r="E29" s="0" t="s">
        <v>2839</v>
      </c>
      <c r="F29" s="0" t="s">
        <v>2787</v>
      </c>
      <c r="G29" s="0" t="s">
        <v>1588</v>
      </c>
    </row>
    <row customHeight="1" ht="11.25">
      <c r="A30" s="0" t="s">
        <v>16</v>
      </c>
      <c r="B30" s="0" t="s">
        <v>2828</v>
      </c>
      <c r="C30" s="0" t="s">
        <v>2829</v>
      </c>
      <c r="D30" s="0" t="s">
        <v>2840</v>
      </c>
      <c r="E30" s="0" t="s">
        <v>2841</v>
      </c>
      <c r="F30" s="0" t="s">
        <v>2787</v>
      </c>
      <c r="G30" s="0" t="s">
        <v>1591</v>
      </c>
    </row>
    <row customHeight="1" ht="11.25">
      <c r="A31" s="0" t="s">
        <v>16</v>
      </c>
      <c r="B31" s="0" t="s">
        <v>2828</v>
      </c>
      <c r="C31" s="0" t="s">
        <v>2829</v>
      </c>
      <c r="D31" s="0" t="s">
        <v>2842</v>
      </c>
      <c r="E31" s="0" t="s">
        <v>2843</v>
      </c>
      <c r="F31" s="0" t="s">
        <v>2787</v>
      </c>
      <c r="G31" s="0" t="s">
        <v>1597</v>
      </c>
    </row>
    <row customHeight="1" ht="11.25">
      <c r="A32" s="0" t="s">
        <v>16</v>
      </c>
      <c r="B32" s="0" t="s">
        <v>2828</v>
      </c>
      <c r="C32" s="0" t="s">
        <v>2829</v>
      </c>
      <c r="D32" s="0" t="s">
        <v>2844</v>
      </c>
      <c r="E32" s="0" t="s">
        <v>2845</v>
      </c>
      <c r="F32" s="0" t="s">
        <v>2787</v>
      </c>
      <c r="G32" s="0" t="s">
        <v>1599</v>
      </c>
    </row>
    <row customHeight="1" ht="11.25">
      <c r="A33" s="0" t="s">
        <v>16</v>
      </c>
      <c r="B33" s="0" t="s">
        <v>2828</v>
      </c>
      <c r="C33" s="0" t="s">
        <v>2829</v>
      </c>
      <c r="D33" s="0" t="s">
        <v>2846</v>
      </c>
      <c r="E33" s="0" t="s">
        <v>2847</v>
      </c>
      <c r="F33" s="0" t="s">
        <v>2787</v>
      </c>
      <c r="G33" s="0" t="s">
        <v>1601</v>
      </c>
    </row>
    <row customHeight="1" ht="11.25">
      <c r="A34" s="0" t="s">
        <v>16</v>
      </c>
      <c r="B34" s="0" t="s">
        <v>2828</v>
      </c>
      <c r="C34" s="0" t="s">
        <v>2829</v>
      </c>
      <c r="D34" s="0" t="s">
        <v>2848</v>
      </c>
      <c r="E34" s="0" t="s">
        <v>2849</v>
      </c>
      <c r="F34" s="0" t="s">
        <v>2787</v>
      </c>
      <c r="G34" s="0" t="s">
        <v>1603</v>
      </c>
    </row>
    <row customHeight="1" ht="11.25">
      <c r="A35" s="0" t="s">
        <v>16</v>
      </c>
      <c r="B35" s="0" t="s">
        <v>2828</v>
      </c>
      <c r="C35" s="0" t="s">
        <v>2829</v>
      </c>
      <c r="D35" s="0" t="s">
        <v>2850</v>
      </c>
      <c r="E35" s="0" t="s">
        <v>2851</v>
      </c>
      <c r="F35" s="0" t="s">
        <v>2787</v>
      </c>
      <c r="G35" s="0" t="s">
        <v>1608</v>
      </c>
    </row>
    <row customHeight="1" ht="11.25">
      <c r="A36" s="0" t="s">
        <v>16</v>
      </c>
      <c r="B36" s="0" t="s">
        <v>2852</v>
      </c>
      <c r="C36" s="0" t="s">
        <v>2853</v>
      </c>
      <c r="D36" s="0" t="s">
        <v>2852</v>
      </c>
      <c r="E36" s="0" t="s">
        <v>2853</v>
      </c>
      <c r="F36" s="0" t="s">
        <v>2784</v>
      </c>
      <c r="G36" s="0" t="s">
        <v>1613</v>
      </c>
    </row>
    <row customHeight="1" ht="11.25">
      <c r="A37" s="0" t="s">
        <v>16</v>
      </c>
      <c r="B37" s="0" t="s">
        <v>2852</v>
      </c>
      <c r="C37" s="0" t="s">
        <v>2853</v>
      </c>
      <c r="D37" s="0" t="s">
        <v>2854</v>
      </c>
      <c r="E37" s="0" t="s">
        <v>2855</v>
      </c>
      <c r="F37" s="0" t="s">
        <v>2787</v>
      </c>
      <c r="G37" s="0" t="s">
        <v>1617</v>
      </c>
    </row>
    <row customHeight="1" ht="11.25">
      <c r="A38" s="0" t="s">
        <v>16</v>
      </c>
      <c r="B38" s="0" t="s">
        <v>2852</v>
      </c>
      <c r="C38" s="0" t="s">
        <v>2853</v>
      </c>
      <c r="D38" s="0" t="s">
        <v>2856</v>
      </c>
      <c r="E38" s="0" t="s">
        <v>2857</v>
      </c>
      <c r="F38" s="0" t="s">
        <v>2787</v>
      </c>
      <c r="G38" s="0" t="s">
        <v>1625</v>
      </c>
    </row>
    <row customHeight="1" ht="11.25">
      <c r="A39" s="0" t="s">
        <v>16</v>
      </c>
      <c r="B39" s="0" t="s">
        <v>2852</v>
      </c>
      <c r="C39" s="0" t="s">
        <v>2853</v>
      </c>
      <c r="D39" s="0" t="s">
        <v>2858</v>
      </c>
      <c r="E39" s="0" t="s">
        <v>2859</v>
      </c>
      <c r="F39" s="0" t="s">
        <v>2787</v>
      </c>
      <c r="G39" s="0" t="s">
        <v>1631</v>
      </c>
    </row>
    <row customHeight="1" ht="11.25">
      <c r="A40" s="0" t="s">
        <v>16</v>
      </c>
      <c r="B40" s="0" t="s">
        <v>2852</v>
      </c>
      <c r="C40" s="0" t="s">
        <v>2853</v>
      </c>
      <c r="D40" s="0" t="s">
        <v>2860</v>
      </c>
      <c r="E40" s="0" t="s">
        <v>2861</v>
      </c>
      <c r="F40" s="0" t="s">
        <v>2787</v>
      </c>
      <c r="G40" s="0" t="s">
        <v>1636</v>
      </c>
    </row>
    <row customHeight="1" ht="11.25">
      <c r="A41" s="0" t="s">
        <v>16</v>
      </c>
      <c r="B41" s="0" t="s">
        <v>2852</v>
      </c>
      <c r="C41" s="0" t="s">
        <v>2853</v>
      </c>
      <c r="D41" s="0" t="s">
        <v>2862</v>
      </c>
      <c r="E41" s="0" t="s">
        <v>2863</v>
      </c>
      <c r="F41" s="0" t="s">
        <v>2787</v>
      </c>
      <c r="G41" s="0" t="s">
        <v>1640</v>
      </c>
    </row>
    <row customHeight="1" ht="11.25">
      <c r="A42" s="0" t="s">
        <v>16</v>
      </c>
      <c r="B42" s="0" t="s">
        <v>2852</v>
      </c>
      <c r="C42" s="0" t="s">
        <v>2853</v>
      </c>
      <c r="D42" s="0" t="s">
        <v>2864</v>
      </c>
      <c r="E42" s="0" t="s">
        <v>2865</v>
      </c>
      <c r="F42" s="0" t="s">
        <v>2787</v>
      </c>
      <c r="G42" s="0" t="s">
        <v>1643</v>
      </c>
    </row>
    <row customHeight="1" ht="11.25">
      <c r="A43" s="0" t="s">
        <v>16</v>
      </c>
      <c r="B43" s="0" t="s">
        <v>2852</v>
      </c>
      <c r="C43" s="0" t="s">
        <v>2853</v>
      </c>
      <c r="D43" s="0" t="s">
        <v>2866</v>
      </c>
      <c r="E43" s="0" t="s">
        <v>2867</v>
      </c>
      <c r="F43" s="0" t="s">
        <v>2787</v>
      </c>
      <c r="G43" s="0" t="s">
        <v>1650</v>
      </c>
    </row>
    <row customHeight="1" ht="11.25">
      <c r="A44" s="0" t="s">
        <v>16</v>
      </c>
      <c r="B44" s="0" t="s">
        <v>2852</v>
      </c>
      <c r="C44" s="0" t="s">
        <v>2853</v>
      </c>
      <c r="D44" s="0" t="s">
        <v>2868</v>
      </c>
      <c r="E44" s="0" t="s">
        <v>2869</v>
      </c>
      <c r="F44" s="0" t="s">
        <v>2787</v>
      </c>
      <c r="G44" s="0" t="s">
        <v>1659</v>
      </c>
    </row>
    <row customHeight="1" ht="11.25">
      <c r="A45" s="0" t="s">
        <v>16</v>
      </c>
      <c r="B45" s="0" t="s">
        <v>2852</v>
      </c>
      <c r="C45" s="0" t="s">
        <v>2853</v>
      </c>
      <c r="D45" s="0" t="s">
        <v>2870</v>
      </c>
      <c r="E45" s="0" t="s">
        <v>2871</v>
      </c>
      <c r="F45" s="0" t="s">
        <v>2787</v>
      </c>
      <c r="G45" s="0" t="s">
        <v>1664</v>
      </c>
    </row>
    <row customHeight="1" ht="11.25">
      <c r="A46" s="0" t="s">
        <v>16</v>
      </c>
      <c r="B46" s="0" t="s">
        <v>2872</v>
      </c>
      <c r="C46" s="0" t="s">
        <v>2873</v>
      </c>
      <c r="D46" s="0" t="s">
        <v>2874</v>
      </c>
      <c r="E46" s="0" t="s">
        <v>2875</v>
      </c>
      <c r="F46" s="0" t="s">
        <v>2787</v>
      </c>
      <c r="G46" s="0" t="s">
        <v>1668</v>
      </c>
    </row>
    <row customHeight="1" ht="11.25">
      <c r="A47" s="0" t="s">
        <v>16</v>
      </c>
      <c r="B47" s="0" t="s">
        <v>2872</v>
      </c>
      <c r="C47" s="0" t="s">
        <v>2873</v>
      </c>
      <c r="D47" s="0" t="s">
        <v>2876</v>
      </c>
      <c r="E47" s="0" t="s">
        <v>2877</v>
      </c>
      <c r="F47" s="0" t="s">
        <v>2787</v>
      </c>
      <c r="G47" s="0" t="s">
        <v>1674</v>
      </c>
    </row>
    <row customHeight="1" ht="11.25">
      <c r="A48" s="0" t="s">
        <v>16</v>
      </c>
      <c r="B48" s="0" t="s">
        <v>2872</v>
      </c>
      <c r="C48" s="0" t="s">
        <v>2873</v>
      </c>
      <c r="D48" s="0" t="s">
        <v>2872</v>
      </c>
      <c r="E48" s="0" t="s">
        <v>2873</v>
      </c>
      <c r="F48" s="0" t="s">
        <v>2784</v>
      </c>
      <c r="G48" s="0" t="s">
        <v>1679</v>
      </c>
    </row>
    <row customHeight="1" ht="11.25">
      <c r="A49" s="0" t="s">
        <v>16</v>
      </c>
      <c r="B49" s="0" t="s">
        <v>2872</v>
      </c>
      <c r="C49" s="0" t="s">
        <v>2873</v>
      </c>
      <c r="D49" s="0" t="s">
        <v>2878</v>
      </c>
      <c r="E49" s="0" t="s">
        <v>2879</v>
      </c>
      <c r="F49" s="0" t="s">
        <v>2787</v>
      </c>
      <c r="G49" s="0" t="s">
        <v>1682</v>
      </c>
    </row>
    <row customHeight="1" ht="11.25">
      <c r="A50" s="0" t="s">
        <v>16</v>
      </c>
      <c r="B50" s="0" t="s">
        <v>2872</v>
      </c>
      <c r="C50" s="0" t="s">
        <v>2873</v>
      </c>
      <c r="D50" s="0" t="s">
        <v>2880</v>
      </c>
      <c r="E50" s="0" t="s">
        <v>2881</v>
      </c>
      <c r="F50" s="0" t="s">
        <v>2787</v>
      </c>
      <c r="G50" s="0" t="s">
        <v>1685</v>
      </c>
    </row>
    <row customHeight="1" ht="11.25">
      <c r="A51" s="0" t="s">
        <v>16</v>
      </c>
      <c r="B51" s="0" t="s">
        <v>2872</v>
      </c>
      <c r="C51" s="0" t="s">
        <v>2873</v>
      </c>
      <c r="D51" s="0" t="s">
        <v>2882</v>
      </c>
      <c r="E51" s="0" t="s">
        <v>2883</v>
      </c>
      <c r="F51" s="0" t="s">
        <v>2787</v>
      </c>
      <c r="G51" s="0" t="s">
        <v>1690</v>
      </c>
    </row>
    <row customHeight="1" ht="11.25">
      <c r="A52" s="0" t="s">
        <v>16</v>
      </c>
      <c r="B52" s="0" t="s">
        <v>2872</v>
      </c>
      <c r="C52" s="0" t="s">
        <v>2873</v>
      </c>
      <c r="D52" s="0" t="s">
        <v>2884</v>
      </c>
      <c r="E52" s="0" t="s">
        <v>2885</v>
      </c>
      <c r="F52" s="0" t="s">
        <v>2787</v>
      </c>
      <c r="G52" s="0" t="s">
        <v>1694</v>
      </c>
    </row>
    <row customHeight="1" ht="11.25">
      <c r="A53" s="0" t="s">
        <v>16</v>
      </c>
      <c r="B53" s="0" t="s">
        <v>2872</v>
      </c>
      <c r="C53" s="0" t="s">
        <v>2873</v>
      </c>
      <c r="D53" s="0" t="s">
        <v>2886</v>
      </c>
      <c r="E53" s="0" t="s">
        <v>2887</v>
      </c>
      <c r="F53" s="0" t="s">
        <v>2787</v>
      </c>
      <c r="G53" s="0" t="s">
        <v>1696</v>
      </c>
    </row>
    <row customHeight="1" ht="11.25">
      <c r="A54" s="0" t="s">
        <v>16</v>
      </c>
      <c r="B54" s="0" t="s">
        <v>2872</v>
      </c>
      <c r="C54" s="0" t="s">
        <v>2873</v>
      </c>
      <c r="D54" s="0" t="s">
        <v>2888</v>
      </c>
      <c r="E54" s="0" t="s">
        <v>2889</v>
      </c>
      <c r="F54" s="0" t="s">
        <v>2787</v>
      </c>
      <c r="G54" s="0" t="s">
        <v>1699</v>
      </c>
    </row>
    <row customHeight="1" ht="11.25">
      <c r="A55" s="0" t="s">
        <v>16</v>
      </c>
      <c r="B55" s="0" t="s">
        <v>2872</v>
      </c>
      <c r="C55" s="0" t="s">
        <v>2873</v>
      </c>
      <c r="D55" s="0" t="s">
        <v>2890</v>
      </c>
      <c r="E55" s="0" t="s">
        <v>2891</v>
      </c>
      <c r="F55" s="0" t="s">
        <v>2787</v>
      </c>
      <c r="G55" s="0" t="s">
        <v>1703</v>
      </c>
    </row>
    <row customHeight="1" ht="11.25">
      <c r="A56" s="0" t="s">
        <v>16</v>
      </c>
      <c r="B56" s="0" t="s">
        <v>2872</v>
      </c>
      <c r="C56" s="0" t="s">
        <v>2873</v>
      </c>
      <c r="D56" s="0" t="s">
        <v>2892</v>
      </c>
      <c r="E56" s="0" t="s">
        <v>2893</v>
      </c>
      <c r="F56" s="0" t="s">
        <v>2787</v>
      </c>
      <c r="G56" s="0" t="s">
        <v>1706</v>
      </c>
    </row>
    <row customHeight="1" ht="11.25">
      <c r="A57" s="0" t="s">
        <v>16</v>
      </c>
      <c r="B57" s="0" t="s">
        <v>2872</v>
      </c>
      <c r="C57" s="0" t="s">
        <v>2873</v>
      </c>
      <c r="D57" s="0" t="s">
        <v>2894</v>
      </c>
      <c r="E57" s="0" t="s">
        <v>2895</v>
      </c>
      <c r="F57" s="0" t="s">
        <v>2787</v>
      </c>
      <c r="G57" s="0" t="s">
        <v>1709</v>
      </c>
    </row>
    <row customHeight="1" ht="11.25">
      <c r="A58" s="0" t="s">
        <v>16</v>
      </c>
      <c r="B58" s="0" t="s">
        <v>2872</v>
      </c>
      <c r="C58" s="0" t="s">
        <v>2873</v>
      </c>
      <c r="D58" s="0" t="s">
        <v>2896</v>
      </c>
      <c r="E58" s="0" t="s">
        <v>2897</v>
      </c>
      <c r="F58" s="0" t="s">
        <v>2787</v>
      </c>
      <c r="G58" s="0" t="s">
        <v>1712</v>
      </c>
    </row>
    <row customHeight="1" ht="11.25">
      <c r="A59" s="0" t="s">
        <v>16</v>
      </c>
      <c r="B59" s="0" t="s">
        <v>2872</v>
      </c>
      <c r="C59" s="0" t="s">
        <v>2873</v>
      </c>
      <c r="D59" s="0" t="s">
        <v>2898</v>
      </c>
      <c r="E59" s="0" t="s">
        <v>2899</v>
      </c>
      <c r="F59" s="0" t="s">
        <v>2787</v>
      </c>
      <c r="G59" s="0" t="s">
        <v>1716</v>
      </c>
    </row>
    <row customHeight="1" ht="11.25">
      <c r="A60" s="0" t="s">
        <v>16</v>
      </c>
      <c r="B60" s="0" t="s">
        <v>2872</v>
      </c>
      <c r="C60" s="0" t="s">
        <v>2873</v>
      </c>
      <c r="D60" s="0" t="s">
        <v>2900</v>
      </c>
      <c r="E60" s="0" t="s">
        <v>2901</v>
      </c>
      <c r="F60" s="0" t="s">
        <v>2787</v>
      </c>
      <c r="G60" s="0" t="s">
        <v>1719</v>
      </c>
    </row>
    <row customHeight="1" ht="11.25">
      <c r="A61" s="0" t="s">
        <v>16</v>
      </c>
      <c r="B61" s="0" t="s">
        <v>2872</v>
      </c>
      <c r="C61" s="0" t="s">
        <v>2873</v>
      </c>
      <c r="D61" s="0" t="s">
        <v>2902</v>
      </c>
      <c r="E61" s="0" t="s">
        <v>2903</v>
      </c>
      <c r="F61" s="0" t="s">
        <v>2787</v>
      </c>
      <c r="G61" s="0" t="s">
        <v>2904</v>
      </c>
    </row>
    <row customHeight="1" ht="11.25">
      <c r="A62" s="0" t="s">
        <v>16</v>
      </c>
      <c r="B62" s="0" t="s">
        <v>2872</v>
      </c>
      <c r="C62" s="0" t="s">
        <v>2873</v>
      </c>
      <c r="D62" s="0" t="s">
        <v>2905</v>
      </c>
      <c r="E62" s="0" t="s">
        <v>2906</v>
      </c>
      <c r="F62" s="0" t="s">
        <v>2787</v>
      </c>
      <c r="G62" s="0" t="s">
        <v>2907</v>
      </c>
    </row>
    <row customHeight="1" ht="11.25">
      <c r="A63" s="0" t="s">
        <v>16</v>
      </c>
      <c r="B63" s="0" t="s">
        <v>2872</v>
      </c>
      <c r="C63" s="0" t="s">
        <v>2873</v>
      </c>
      <c r="D63" s="0" t="s">
        <v>2908</v>
      </c>
      <c r="E63" s="0" t="s">
        <v>2909</v>
      </c>
      <c r="F63" s="0" t="s">
        <v>2787</v>
      </c>
      <c r="G63" s="0" t="s">
        <v>2910</v>
      </c>
    </row>
    <row customHeight="1" ht="11.25">
      <c r="A64" s="0" t="s">
        <v>16</v>
      </c>
      <c r="B64" s="0" t="s">
        <v>2872</v>
      </c>
      <c r="C64" s="0" t="s">
        <v>2873</v>
      </c>
      <c r="D64" s="0" t="s">
        <v>2911</v>
      </c>
      <c r="E64" s="0" t="s">
        <v>2912</v>
      </c>
      <c r="F64" s="0" t="s">
        <v>2787</v>
      </c>
      <c r="G64" s="0" t="s">
        <v>2913</v>
      </c>
    </row>
    <row customHeight="1" ht="11.25">
      <c r="A65" s="0" t="s">
        <v>16</v>
      </c>
      <c r="B65" s="0" t="s">
        <v>2872</v>
      </c>
      <c r="C65" s="0" t="s">
        <v>2873</v>
      </c>
      <c r="D65" s="0" t="s">
        <v>2914</v>
      </c>
      <c r="E65" s="0" t="s">
        <v>2915</v>
      </c>
      <c r="F65" s="0" t="s">
        <v>2787</v>
      </c>
      <c r="G65" s="0" t="s">
        <v>2916</v>
      </c>
    </row>
    <row customHeight="1" ht="11.25">
      <c r="A66" s="0" t="s">
        <v>16</v>
      </c>
      <c r="B66" s="0" t="s">
        <v>2917</v>
      </c>
      <c r="C66" s="0" t="s">
        <v>2918</v>
      </c>
      <c r="D66" s="0" t="s">
        <v>2919</v>
      </c>
      <c r="E66" s="0" t="s">
        <v>2920</v>
      </c>
      <c r="F66" s="0" t="s">
        <v>2787</v>
      </c>
      <c r="G66" s="0" t="s">
        <v>2921</v>
      </c>
    </row>
    <row customHeight="1" ht="11.25">
      <c r="A67" s="0" t="s">
        <v>16</v>
      </c>
      <c r="B67" s="0" t="s">
        <v>2917</v>
      </c>
      <c r="C67" s="0" t="s">
        <v>2918</v>
      </c>
      <c r="D67" s="0" t="s">
        <v>2922</v>
      </c>
      <c r="E67" s="0" t="s">
        <v>2923</v>
      </c>
      <c r="F67" s="0" t="s">
        <v>2787</v>
      </c>
      <c r="G67" s="0" t="s">
        <v>2037</v>
      </c>
    </row>
    <row customHeight="1" ht="11.25">
      <c r="A68" s="0" t="s">
        <v>16</v>
      </c>
      <c r="B68" s="0" t="s">
        <v>2917</v>
      </c>
      <c r="C68" s="0" t="s">
        <v>2918</v>
      </c>
      <c r="D68" s="0" t="s">
        <v>2917</v>
      </c>
      <c r="E68" s="0" t="s">
        <v>2918</v>
      </c>
      <c r="F68" s="0" t="s">
        <v>2784</v>
      </c>
      <c r="G68" s="0" t="s">
        <v>2924</v>
      </c>
    </row>
    <row customHeight="1" ht="11.25">
      <c r="A69" s="0" t="s">
        <v>16</v>
      </c>
      <c r="B69" s="0" t="s">
        <v>2917</v>
      </c>
      <c r="C69" s="0" t="s">
        <v>2918</v>
      </c>
      <c r="D69" s="0" t="s">
        <v>2925</v>
      </c>
      <c r="E69" s="0" t="s">
        <v>2926</v>
      </c>
      <c r="F69" s="0" t="s">
        <v>2787</v>
      </c>
      <c r="G69" s="0" t="s">
        <v>2240</v>
      </c>
    </row>
    <row customHeight="1" ht="11.25">
      <c r="A70" s="0" t="s">
        <v>16</v>
      </c>
      <c r="B70" s="0" t="s">
        <v>2917</v>
      </c>
      <c r="C70" s="0" t="s">
        <v>2918</v>
      </c>
      <c r="D70" s="0" t="s">
        <v>2927</v>
      </c>
      <c r="E70" s="0" t="s">
        <v>2928</v>
      </c>
      <c r="F70" s="0" t="s">
        <v>2787</v>
      </c>
      <c r="G70" s="0" t="s">
        <v>2929</v>
      </c>
    </row>
    <row customHeight="1" ht="11.25">
      <c r="A71" s="0" t="s">
        <v>16</v>
      </c>
      <c r="B71" s="0" t="s">
        <v>2917</v>
      </c>
      <c r="C71" s="0" t="s">
        <v>2918</v>
      </c>
      <c r="D71" s="0" t="s">
        <v>2930</v>
      </c>
      <c r="E71" s="0" t="s">
        <v>2931</v>
      </c>
      <c r="F71" s="0" t="s">
        <v>2787</v>
      </c>
      <c r="G71" s="0" t="s">
        <v>2932</v>
      </c>
    </row>
    <row customHeight="1" ht="11.25">
      <c r="A72" s="0" t="s">
        <v>16</v>
      </c>
      <c r="B72" s="0" t="s">
        <v>2917</v>
      </c>
      <c r="C72" s="0" t="s">
        <v>2918</v>
      </c>
      <c r="D72" s="0" t="s">
        <v>2933</v>
      </c>
      <c r="E72" s="0" t="s">
        <v>2934</v>
      </c>
      <c r="F72" s="0" t="s">
        <v>2787</v>
      </c>
      <c r="G72" s="0" t="s">
        <v>2935</v>
      </c>
    </row>
    <row customHeight="1" ht="11.25">
      <c r="A73" s="0" t="s">
        <v>16</v>
      </c>
      <c r="B73" s="0" t="s">
        <v>2917</v>
      </c>
      <c r="C73" s="0" t="s">
        <v>2918</v>
      </c>
      <c r="D73" s="0" t="s">
        <v>2936</v>
      </c>
      <c r="E73" s="0" t="s">
        <v>2937</v>
      </c>
      <c r="F73" s="0" t="s">
        <v>2787</v>
      </c>
      <c r="G73" s="0" t="s">
        <v>2938</v>
      </c>
    </row>
    <row customHeight="1" ht="11.25">
      <c r="A74" s="0" t="s">
        <v>16</v>
      </c>
      <c r="B74" s="0" t="s">
        <v>2917</v>
      </c>
      <c r="C74" s="0" t="s">
        <v>2918</v>
      </c>
      <c r="D74" s="0" t="s">
        <v>2939</v>
      </c>
      <c r="E74" s="0" t="s">
        <v>2940</v>
      </c>
      <c r="F74" s="0" t="s">
        <v>2787</v>
      </c>
      <c r="G74" s="0" t="s">
        <v>2941</v>
      </c>
    </row>
    <row customHeight="1" ht="11.25">
      <c r="A75" s="0" t="s">
        <v>16</v>
      </c>
      <c r="B75" s="0" t="s">
        <v>2917</v>
      </c>
      <c r="C75" s="0" t="s">
        <v>2918</v>
      </c>
      <c r="D75" s="0" t="s">
        <v>2942</v>
      </c>
      <c r="E75" s="0" t="s">
        <v>2943</v>
      </c>
      <c r="F75" s="0" t="s">
        <v>2787</v>
      </c>
      <c r="G75" s="0" t="s">
        <v>2944</v>
      </c>
    </row>
    <row customHeight="1" ht="11.25">
      <c r="A76" s="0" t="s">
        <v>16</v>
      </c>
      <c r="B76" s="0" t="s">
        <v>2917</v>
      </c>
      <c r="C76" s="0" t="s">
        <v>2918</v>
      </c>
      <c r="D76" s="0" t="s">
        <v>2945</v>
      </c>
      <c r="E76" s="0" t="s">
        <v>2946</v>
      </c>
      <c r="F76" s="0" t="s">
        <v>2787</v>
      </c>
      <c r="G76" s="0" t="s">
        <v>2947</v>
      </c>
    </row>
    <row customHeight="1" ht="11.25">
      <c r="A77" s="0" t="s">
        <v>16</v>
      </c>
      <c r="B77" s="0" t="s">
        <v>2917</v>
      </c>
      <c r="C77" s="0" t="s">
        <v>2918</v>
      </c>
      <c r="D77" s="0" t="s">
        <v>2948</v>
      </c>
      <c r="E77" s="0" t="s">
        <v>2949</v>
      </c>
      <c r="F77" s="0" t="s">
        <v>2787</v>
      </c>
      <c r="G77" s="0" t="s">
        <v>2950</v>
      </c>
    </row>
    <row customHeight="1" ht="11.25">
      <c r="A78" s="0" t="s">
        <v>16</v>
      </c>
      <c r="B78" s="0" t="s">
        <v>2917</v>
      </c>
      <c r="C78" s="0" t="s">
        <v>2918</v>
      </c>
      <c r="D78" s="0" t="s">
        <v>2951</v>
      </c>
      <c r="E78" s="0" t="s">
        <v>2952</v>
      </c>
      <c r="F78" s="0" t="s">
        <v>2787</v>
      </c>
      <c r="G78" s="0" t="s">
        <v>2953</v>
      </c>
    </row>
    <row customHeight="1" ht="11.25">
      <c r="A79" s="0" t="s">
        <v>16</v>
      </c>
      <c r="B79" s="0" t="s">
        <v>2917</v>
      </c>
      <c r="C79" s="0" t="s">
        <v>2918</v>
      </c>
      <c r="D79" s="0" t="s">
        <v>2954</v>
      </c>
      <c r="E79" s="0" t="s">
        <v>2955</v>
      </c>
      <c r="F79" s="0" t="s">
        <v>2787</v>
      </c>
      <c r="G79" s="0" t="s">
        <v>2956</v>
      </c>
    </row>
    <row customHeight="1" ht="11.25">
      <c r="A80" s="0" t="s">
        <v>16</v>
      </c>
      <c r="B80" s="0" t="s">
        <v>2917</v>
      </c>
      <c r="C80" s="0" t="s">
        <v>2918</v>
      </c>
      <c r="D80" s="0" t="s">
        <v>2957</v>
      </c>
      <c r="E80" s="0" t="s">
        <v>2958</v>
      </c>
      <c r="F80" s="0" t="s">
        <v>2787</v>
      </c>
      <c r="G80" s="0" t="s">
        <v>2959</v>
      </c>
    </row>
    <row customHeight="1" ht="11.25">
      <c r="A81" s="0" t="s">
        <v>16</v>
      </c>
      <c r="B81" s="0" t="s">
        <v>2960</v>
      </c>
      <c r="C81" s="0" t="s">
        <v>2961</v>
      </c>
      <c r="D81" s="0" t="s">
        <v>2960</v>
      </c>
      <c r="E81" s="0" t="s">
        <v>2961</v>
      </c>
      <c r="F81" s="0" t="s">
        <v>2962</v>
      </c>
      <c r="G81" s="0" t="s">
        <v>2963</v>
      </c>
    </row>
    <row customHeight="1" ht="11.25">
      <c r="A82" s="0" t="s">
        <v>16</v>
      </c>
      <c r="B82" s="0" t="s">
        <v>2960</v>
      </c>
      <c r="C82" s="0" t="s">
        <v>2964</v>
      </c>
      <c r="D82" s="0" t="s">
        <v>2960</v>
      </c>
      <c r="E82" s="0" t="s">
        <v>2964</v>
      </c>
      <c r="F82" s="0" t="s">
        <v>2965</v>
      </c>
      <c r="G82" s="0" t="s">
        <v>2966</v>
      </c>
    </row>
    <row customHeight="1" ht="11.25">
      <c r="A83" s="0" t="s">
        <v>16</v>
      </c>
      <c r="B83" s="0" t="s">
        <v>2967</v>
      </c>
      <c r="C83" s="0" t="s">
        <v>2968</v>
      </c>
      <c r="D83" s="0" t="s">
        <v>2967</v>
      </c>
      <c r="E83" s="0" t="s">
        <v>2968</v>
      </c>
      <c r="F83" s="0" t="s">
        <v>2965</v>
      </c>
      <c r="G83" s="0" t="s">
        <v>2969</v>
      </c>
    </row>
    <row customHeight="1" ht="11.25">
      <c r="A84" s="0" t="s">
        <v>16</v>
      </c>
      <c r="B84" s="0" t="s">
        <v>2970</v>
      </c>
      <c r="C84" s="0" t="s">
        <v>2971</v>
      </c>
      <c r="D84" s="0" t="s">
        <v>2970</v>
      </c>
      <c r="E84" s="0" t="s">
        <v>2971</v>
      </c>
      <c r="F84" s="0" t="s">
        <v>2962</v>
      </c>
      <c r="G84" s="0" t="s">
        <v>2972</v>
      </c>
    </row>
    <row customHeight="1" ht="11.25">
      <c r="A85" s="0" t="s">
        <v>16</v>
      </c>
      <c r="B85" s="0" t="s">
        <v>2973</v>
      </c>
      <c r="C85" s="0" t="s">
        <v>2974</v>
      </c>
      <c r="D85" s="0" t="s">
        <v>2975</v>
      </c>
      <c r="E85" s="0" t="s">
        <v>2976</v>
      </c>
      <c r="F85" s="0" t="s">
        <v>2787</v>
      </c>
      <c r="G85" s="0" t="s">
        <v>2977</v>
      </c>
    </row>
    <row customHeight="1" ht="11.25">
      <c r="A86" s="0" t="s">
        <v>16</v>
      </c>
      <c r="B86" s="0" t="s">
        <v>2973</v>
      </c>
      <c r="C86" s="0" t="s">
        <v>2974</v>
      </c>
      <c r="D86" s="0" t="s">
        <v>2978</v>
      </c>
      <c r="E86" s="0" t="s">
        <v>2979</v>
      </c>
      <c r="F86" s="0" t="s">
        <v>2787</v>
      </c>
      <c r="G86" s="0" t="s">
        <v>2980</v>
      </c>
    </row>
    <row customHeight="1" ht="11.25">
      <c r="A87" s="0" t="s">
        <v>16</v>
      </c>
      <c r="B87" s="0" t="s">
        <v>2973</v>
      </c>
      <c r="C87" s="0" t="s">
        <v>2974</v>
      </c>
      <c r="D87" s="0" t="s">
        <v>2981</v>
      </c>
      <c r="E87" s="0" t="s">
        <v>2982</v>
      </c>
      <c r="F87" s="0" t="s">
        <v>2787</v>
      </c>
      <c r="G87" s="0" t="s">
        <v>2983</v>
      </c>
    </row>
    <row customHeight="1" ht="11.25">
      <c r="A88" s="0" t="s">
        <v>16</v>
      </c>
      <c r="B88" s="0" t="s">
        <v>2973</v>
      </c>
      <c r="C88" s="0" t="s">
        <v>2974</v>
      </c>
      <c r="D88" s="0" t="s">
        <v>2984</v>
      </c>
      <c r="E88" s="0" t="s">
        <v>2985</v>
      </c>
      <c r="F88" s="0" t="s">
        <v>2787</v>
      </c>
      <c r="G88" s="0" t="s">
        <v>2986</v>
      </c>
    </row>
    <row customHeight="1" ht="11.25">
      <c r="A89" s="0" t="s">
        <v>16</v>
      </c>
      <c r="B89" s="0" t="s">
        <v>2973</v>
      </c>
      <c r="C89" s="0" t="s">
        <v>2974</v>
      </c>
      <c r="D89" s="0" t="s">
        <v>2987</v>
      </c>
      <c r="E89" s="0" t="s">
        <v>2988</v>
      </c>
      <c r="F89" s="0" t="s">
        <v>2787</v>
      </c>
      <c r="G89" s="0" t="s">
        <v>2989</v>
      </c>
    </row>
    <row customHeight="1" ht="11.25">
      <c r="A90" s="0" t="s">
        <v>16</v>
      </c>
      <c r="B90" s="0" t="s">
        <v>2973</v>
      </c>
      <c r="C90" s="0" t="s">
        <v>2974</v>
      </c>
      <c r="D90" s="0" t="s">
        <v>2990</v>
      </c>
      <c r="E90" s="0" t="s">
        <v>2991</v>
      </c>
      <c r="F90" s="0" t="s">
        <v>2787</v>
      </c>
      <c r="G90" s="0" t="s">
        <v>2992</v>
      </c>
    </row>
    <row customHeight="1" ht="11.25">
      <c r="A91" s="0" t="s">
        <v>16</v>
      </c>
      <c r="B91" s="0" t="s">
        <v>2973</v>
      </c>
      <c r="C91" s="0" t="s">
        <v>2974</v>
      </c>
      <c r="D91" s="0" t="s">
        <v>2973</v>
      </c>
      <c r="E91" s="0" t="s">
        <v>2974</v>
      </c>
      <c r="F91" s="0" t="s">
        <v>2784</v>
      </c>
      <c r="G91" s="0" t="s">
        <v>2993</v>
      </c>
    </row>
    <row customHeight="1" ht="11.25">
      <c r="A92" s="0" t="s">
        <v>16</v>
      </c>
      <c r="B92" s="0" t="s">
        <v>2973</v>
      </c>
      <c r="C92" s="0" t="s">
        <v>2974</v>
      </c>
      <c r="D92" s="0" t="s">
        <v>2994</v>
      </c>
      <c r="E92" s="0" t="s">
        <v>2995</v>
      </c>
      <c r="F92" s="0" t="s">
        <v>2787</v>
      </c>
      <c r="G92" s="0" t="s">
        <v>2996</v>
      </c>
    </row>
    <row customHeight="1" ht="11.25">
      <c r="A93" s="0" t="s">
        <v>16</v>
      </c>
      <c r="B93" s="0" t="s">
        <v>2973</v>
      </c>
      <c r="C93" s="0" t="s">
        <v>2974</v>
      </c>
      <c r="D93" s="0" t="s">
        <v>2997</v>
      </c>
      <c r="E93" s="0" t="s">
        <v>2998</v>
      </c>
      <c r="F93" s="0" t="s">
        <v>2787</v>
      </c>
      <c r="G93" s="0" t="s">
        <v>2999</v>
      </c>
    </row>
    <row customHeight="1" ht="11.25">
      <c r="A94" s="0" t="s">
        <v>16</v>
      </c>
      <c r="B94" s="0" t="s">
        <v>2973</v>
      </c>
      <c r="C94" s="0" t="s">
        <v>2974</v>
      </c>
      <c r="D94" s="0" t="s">
        <v>3000</v>
      </c>
      <c r="E94" s="0" t="s">
        <v>3001</v>
      </c>
      <c r="F94" s="0" t="s">
        <v>2787</v>
      </c>
      <c r="G94" s="0" t="s">
        <v>3002</v>
      </c>
    </row>
    <row customHeight="1" ht="11.25">
      <c r="A95" s="0" t="s">
        <v>16</v>
      </c>
      <c r="B95" s="0" t="s">
        <v>2973</v>
      </c>
      <c r="C95" s="0" t="s">
        <v>2974</v>
      </c>
      <c r="D95" s="0" t="s">
        <v>3003</v>
      </c>
      <c r="E95" s="0" t="s">
        <v>3004</v>
      </c>
      <c r="F95" s="0" t="s">
        <v>2787</v>
      </c>
      <c r="G95" s="0" t="s">
        <v>3005</v>
      </c>
    </row>
    <row customHeight="1" ht="11.25">
      <c r="A96" s="0" t="s">
        <v>16</v>
      </c>
      <c r="B96" s="0" t="s">
        <v>2973</v>
      </c>
      <c r="C96" s="0" t="s">
        <v>2974</v>
      </c>
      <c r="D96" s="0" t="s">
        <v>3006</v>
      </c>
      <c r="E96" s="0" t="s">
        <v>3007</v>
      </c>
      <c r="F96" s="0" t="s">
        <v>2787</v>
      </c>
      <c r="G96" s="0" t="s">
        <v>3008</v>
      </c>
    </row>
    <row customHeight="1" ht="11.25">
      <c r="A97" s="0" t="s">
        <v>16</v>
      </c>
      <c r="B97" s="0" t="s">
        <v>2973</v>
      </c>
      <c r="C97" s="0" t="s">
        <v>2974</v>
      </c>
      <c r="D97" s="0" t="s">
        <v>3009</v>
      </c>
      <c r="E97" s="0" t="s">
        <v>3010</v>
      </c>
      <c r="F97" s="0" t="s">
        <v>2787</v>
      </c>
      <c r="G97" s="0" t="s">
        <v>3011</v>
      </c>
    </row>
    <row customHeight="1" ht="11.25">
      <c r="A98" s="0" t="s">
        <v>16</v>
      </c>
      <c r="B98" s="0" t="s">
        <v>2973</v>
      </c>
      <c r="C98" s="0" t="s">
        <v>2974</v>
      </c>
      <c r="D98" s="0" t="s">
        <v>3012</v>
      </c>
      <c r="E98" s="0" t="s">
        <v>3013</v>
      </c>
      <c r="F98" s="0" t="s">
        <v>2787</v>
      </c>
      <c r="G98" s="0" t="s">
        <v>3014</v>
      </c>
    </row>
    <row customHeight="1" ht="11.25">
      <c r="A99" s="0" t="s">
        <v>16</v>
      </c>
      <c r="B99" s="0" t="s">
        <v>2973</v>
      </c>
      <c r="C99" s="0" t="s">
        <v>2974</v>
      </c>
      <c r="D99" s="0" t="s">
        <v>3015</v>
      </c>
      <c r="E99" s="0" t="s">
        <v>3016</v>
      </c>
      <c r="F99" s="0" t="s">
        <v>2787</v>
      </c>
      <c r="G99" s="0" t="s">
        <v>3017</v>
      </c>
    </row>
    <row customHeight="1" ht="11.25">
      <c r="A100" s="0" t="s">
        <v>16</v>
      </c>
      <c r="B100" s="0" t="s">
        <v>2973</v>
      </c>
      <c r="C100" s="0" t="s">
        <v>2974</v>
      </c>
      <c r="D100" s="0" t="s">
        <v>3018</v>
      </c>
      <c r="E100" s="0" t="s">
        <v>3019</v>
      </c>
      <c r="F100" s="0" t="s">
        <v>2787</v>
      </c>
      <c r="G100" s="0" t="s">
        <v>3020</v>
      </c>
    </row>
    <row customHeight="1" ht="11.25">
      <c r="A101" s="0" t="s">
        <v>16</v>
      </c>
      <c r="B101" s="0" t="s">
        <v>2973</v>
      </c>
      <c r="C101" s="0" t="s">
        <v>2974</v>
      </c>
      <c r="D101" s="0" t="s">
        <v>3021</v>
      </c>
      <c r="E101" s="0" t="s">
        <v>3022</v>
      </c>
      <c r="F101" s="0" t="s">
        <v>2787</v>
      </c>
      <c r="G101" s="0" t="s">
        <v>3023</v>
      </c>
    </row>
    <row customHeight="1" ht="11.25">
      <c r="A102" s="0" t="s">
        <v>16</v>
      </c>
      <c r="B102" s="0" t="s">
        <v>3024</v>
      </c>
      <c r="C102" s="0" t="s">
        <v>3025</v>
      </c>
      <c r="D102" s="0" t="s">
        <v>3026</v>
      </c>
      <c r="E102" s="0" t="s">
        <v>3027</v>
      </c>
      <c r="F102" s="0" t="s">
        <v>2787</v>
      </c>
      <c r="G102" s="0" t="s">
        <v>3028</v>
      </c>
    </row>
    <row customHeight="1" ht="11.25">
      <c r="A103" s="0" t="s">
        <v>16</v>
      </c>
      <c r="B103" s="0" t="s">
        <v>3024</v>
      </c>
      <c r="C103" s="0" t="s">
        <v>3025</v>
      </c>
      <c r="D103" s="0" t="s">
        <v>3029</v>
      </c>
      <c r="E103" s="0" t="s">
        <v>3030</v>
      </c>
      <c r="F103" s="0" t="s">
        <v>2787</v>
      </c>
      <c r="G103" s="0" t="s">
        <v>3031</v>
      </c>
    </row>
    <row customHeight="1" ht="11.25">
      <c r="A104" s="0" t="s">
        <v>16</v>
      </c>
      <c r="B104" s="0" t="s">
        <v>3024</v>
      </c>
      <c r="C104" s="0" t="s">
        <v>3025</v>
      </c>
      <c r="D104" s="0" t="s">
        <v>3032</v>
      </c>
      <c r="E104" s="0" t="s">
        <v>3033</v>
      </c>
      <c r="F104" s="0" t="s">
        <v>2787</v>
      </c>
      <c r="G104" s="0" t="s">
        <v>3034</v>
      </c>
    </row>
    <row customHeight="1" ht="11.25">
      <c r="A105" s="0" t="s">
        <v>16</v>
      </c>
      <c r="B105" s="0" t="s">
        <v>3024</v>
      </c>
      <c r="C105" s="0" t="s">
        <v>3025</v>
      </c>
      <c r="D105" s="0" t="s">
        <v>3035</v>
      </c>
      <c r="E105" s="0" t="s">
        <v>3036</v>
      </c>
      <c r="F105" s="0" t="s">
        <v>2787</v>
      </c>
      <c r="G105" s="0" t="s">
        <v>3037</v>
      </c>
    </row>
    <row customHeight="1" ht="11.25">
      <c r="A106" s="0" t="s">
        <v>16</v>
      </c>
      <c r="B106" s="0" t="s">
        <v>3024</v>
      </c>
      <c r="C106" s="0" t="s">
        <v>3025</v>
      </c>
      <c r="D106" s="0" t="s">
        <v>3038</v>
      </c>
      <c r="E106" s="0" t="s">
        <v>3039</v>
      </c>
      <c r="F106" s="0" t="s">
        <v>2787</v>
      </c>
      <c r="G106" s="0" t="s">
        <v>3040</v>
      </c>
    </row>
    <row customHeight="1" ht="11.25">
      <c r="A107" s="0" t="s">
        <v>16</v>
      </c>
      <c r="B107" s="0" t="s">
        <v>3024</v>
      </c>
      <c r="C107" s="0" t="s">
        <v>3025</v>
      </c>
      <c r="D107" s="0" t="s">
        <v>3041</v>
      </c>
      <c r="E107" s="0" t="s">
        <v>3042</v>
      </c>
      <c r="F107" s="0" t="s">
        <v>2787</v>
      </c>
      <c r="G107" s="0" t="s">
        <v>3043</v>
      </c>
    </row>
    <row customHeight="1" ht="11.25">
      <c r="A108" s="0" t="s">
        <v>16</v>
      </c>
      <c r="B108" s="0" t="s">
        <v>3024</v>
      </c>
      <c r="C108" s="0" t="s">
        <v>3025</v>
      </c>
      <c r="D108" s="0" t="s">
        <v>3024</v>
      </c>
      <c r="E108" s="0" t="s">
        <v>3025</v>
      </c>
      <c r="F108" s="0" t="s">
        <v>2784</v>
      </c>
      <c r="G108" s="0" t="s">
        <v>3044</v>
      </c>
    </row>
    <row customHeight="1" ht="11.25">
      <c r="A109" s="0" t="s">
        <v>16</v>
      </c>
      <c r="B109" s="0" t="s">
        <v>3024</v>
      </c>
      <c r="C109" s="0" t="s">
        <v>3025</v>
      </c>
      <c r="D109" s="0" t="s">
        <v>3045</v>
      </c>
      <c r="E109" s="0" t="s">
        <v>3046</v>
      </c>
      <c r="F109" s="0" t="s">
        <v>2787</v>
      </c>
      <c r="G109" s="0" t="s">
        <v>3047</v>
      </c>
    </row>
    <row customHeight="1" ht="11.25">
      <c r="A110" s="0" t="s">
        <v>16</v>
      </c>
      <c r="B110" s="0" t="s">
        <v>3024</v>
      </c>
      <c r="C110" s="0" t="s">
        <v>3025</v>
      </c>
      <c r="D110" s="0" t="s">
        <v>3048</v>
      </c>
      <c r="E110" s="0" t="s">
        <v>3049</v>
      </c>
      <c r="F110" s="0" t="s">
        <v>2787</v>
      </c>
      <c r="G110" s="0" t="s">
        <v>3050</v>
      </c>
    </row>
    <row customHeight="1" ht="11.25">
      <c r="A111" s="0" t="s">
        <v>16</v>
      </c>
      <c r="B111" s="0" t="s">
        <v>3024</v>
      </c>
      <c r="C111" s="0" t="s">
        <v>3025</v>
      </c>
      <c r="D111" s="0" t="s">
        <v>3051</v>
      </c>
      <c r="E111" s="0" t="s">
        <v>3052</v>
      </c>
      <c r="F111" s="0" t="s">
        <v>2787</v>
      </c>
      <c r="G111" s="0" t="s">
        <v>3053</v>
      </c>
    </row>
    <row customHeight="1" ht="11.25">
      <c r="A112" s="0" t="s">
        <v>16</v>
      </c>
      <c r="B112" s="0" t="s">
        <v>3024</v>
      </c>
      <c r="C112" s="0" t="s">
        <v>3025</v>
      </c>
      <c r="D112" s="0" t="s">
        <v>3054</v>
      </c>
      <c r="E112" s="0" t="s">
        <v>3055</v>
      </c>
      <c r="F112" s="0" t="s">
        <v>2787</v>
      </c>
      <c r="G112" s="0" t="s">
        <v>3056</v>
      </c>
    </row>
    <row customHeight="1" ht="11.25">
      <c r="A113" s="0" t="s">
        <v>16</v>
      </c>
      <c r="B113" s="0" t="s">
        <v>3024</v>
      </c>
      <c r="C113" s="0" t="s">
        <v>3025</v>
      </c>
      <c r="D113" s="0" t="s">
        <v>3057</v>
      </c>
      <c r="E113" s="0" t="s">
        <v>3058</v>
      </c>
      <c r="F113" s="0" t="s">
        <v>2787</v>
      </c>
      <c r="G113" s="0" t="s">
        <v>3059</v>
      </c>
    </row>
    <row customHeight="1" ht="11.25">
      <c r="A114" s="0" t="s">
        <v>16</v>
      </c>
      <c r="B114" s="0" t="s">
        <v>3024</v>
      </c>
      <c r="C114" s="0" t="s">
        <v>3025</v>
      </c>
      <c r="D114" s="0" t="s">
        <v>3060</v>
      </c>
      <c r="E114" s="0" t="s">
        <v>3061</v>
      </c>
      <c r="F114" s="0" t="s">
        <v>2787</v>
      </c>
      <c r="G114" s="0" t="s">
        <v>3062</v>
      </c>
    </row>
    <row customHeight="1" ht="11.25">
      <c r="A115" s="0" t="s">
        <v>16</v>
      </c>
      <c r="B115" s="0" t="s">
        <v>3024</v>
      </c>
      <c r="C115" s="0" t="s">
        <v>3025</v>
      </c>
      <c r="D115" s="0" t="s">
        <v>3063</v>
      </c>
      <c r="E115" s="0" t="s">
        <v>3064</v>
      </c>
      <c r="F115" s="0" t="s">
        <v>2787</v>
      </c>
      <c r="G115" s="0" t="s">
        <v>3065</v>
      </c>
    </row>
    <row customHeight="1" ht="11.25">
      <c r="A116" s="0" t="s">
        <v>16</v>
      </c>
      <c r="B116" s="0" t="s">
        <v>3024</v>
      </c>
      <c r="C116" s="0" t="s">
        <v>3025</v>
      </c>
      <c r="D116" s="0" t="s">
        <v>3066</v>
      </c>
      <c r="E116" s="0" t="s">
        <v>3067</v>
      </c>
      <c r="F116" s="0" t="s">
        <v>2787</v>
      </c>
      <c r="G116" s="0" t="s">
        <v>3068</v>
      </c>
    </row>
    <row customHeight="1" ht="11.25">
      <c r="A117" s="0" t="s">
        <v>16</v>
      </c>
      <c r="B117" s="0" t="s">
        <v>3024</v>
      </c>
      <c r="C117" s="0" t="s">
        <v>3025</v>
      </c>
      <c r="D117" s="0" t="s">
        <v>3069</v>
      </c>
      <c r="E117" s="0" t="s">
        <v>3070</v>
      </c>
      <c r="F117" s="0" t="s">
        <v>2787</v>
      </c>
      <c r="G117" s="0" t="s">
        <v>3071</v>
      </c>
    </row>
    <row customHeight="1" ht="11.25">
      <c r="A118" s="0" t="s">
        <v>16</v>
      </c>
      <c r="B118" s="0" t="s">
        <v>3024</v>
      </c>
      <c r="C118" s="0" t="s">
        <v>3025</v>
      </c>
      <c r="D118" s="0" t="s">
        <v>3072</v>
      </c>
      <c r="E118" s="0" t="s">
        <v>3073</v>
      </c>
      <c r="F118" s="0" t="s">
        <v>2787</v>
      </c>
      <c r="G118" s="0" t="s">
        <v>3074</v>
      </c>
    </row>
    <row customHeight="1" ht="11.25">
      <c r="A119" s="0" t="s">
        <v>16</v>
      </c>
      <c r="B119" s="0" t="s">
        <v>3024</v>
      </c>
      <c r="C119" s="0" t="s">
        <v>3025</v>
      </c>
      <c r="D119" s="0" t="s">
        <v>3075</v>
      </c>
      <c r="E119" s="0" t="s">
        <v>3076</v>
      </c>
      <c r="F119" s="0" t="s">
        <v>2787</v>
      </c>
      <c r="G119" s="0" t="s">
        <v>3077</v>
      </c>
    </row>
    <row customHeight="1" ht="11.25">
      <c r="A120" s="0" t="s">
        <v>16</v>
      </c>
      <c r="B120" s="0" t="s">
        <v>3024</v>
      </c>
      <c r="C120" s="0" t="s">
        <v>3025</v>
      </c>
      <c r="D120" s="0" t="s">
        <v>3078</v>
      </c>
      <c r="E120" s="0" t="s">
        <v>3079</v>
      </c>
      <c r="F120" s="0" t="s">
        <v>2787</v>
      </c>
      <c r="G120" s="0" t="s">
        <v>3080</v>
      </c>
    </row>
    <row customHeight="1" ht="11.25">
      <c r="A121" s="0" t="s">
        <v>16</v>
      </c>
      <c r="B121" s="0" t="s">
        <v>3024</v>
      </c>
      <c r="C121" s="0" t="s">
        <v>3025</v>
      </c>
      <c r="D121" s="0" t="s">
        <v>3081</v>
      </c>
      <c r="E121" s="0" t="s">
        <v>3082</v>
      </c>
      <c r="F121" s="0" t="s">
        <v>2787</v>
      </c>
      <c r="G121" s="0" t="s">
        <v>3083</v>
      </c>
    </row>
    <row customHeight="1" ht="11.25">
      <c r="A122" s="0" t="s">
        <v>16</v>
      </c>
      <c r="B122" s="0" t="s">
        <v>3024</v>
      </c>
      <c r="C122" s="0" t="s">
        <v>3025</v>
      </c>
      <c r="D122" s="0" t="s">
        <v>3084</v>
      </c>
      <c r="E122" s="0" t="s">
        <v>3085</v>
      </c>
      <c r="F122" s="0" t="s">
        <v>2787</v>
      </c>
      <c r="G122" s="0" t="s">
        <v>3086</v>
      </c>
    </row>
    <row customHeight="1" ht="11.25">
      <c r="A123" s="0" t="s">
        <v>16</v>
      </c>
      <c r="B123" s="0" t="s">
        <v>3024</v>
      </c>
      <c r="C123" s="0" t="s">
        <v>3025</v>
      </c>
      <c r="D123" s="0" t="s">
        <v>3087</v>
      </c>
      <c r="E123" s="0" t="s">
        <v>3088</v>
      </c>
      <c r="F123" s="0" t="s">
        <v>2787</v>
      </c>
      <c r="G123" s="0" t="s">
        <v>3089</v>
      </c>
    </row>
    <row customHeight="1" ht="11.25">
      <c r="A124" s="0" t="s">
        <v>16</v>
      </c>
      <c r="B124" s="0" t="s">
        <v>3024</v>
      </c>
      <c r="C124" s="0" t="s">
        <v>3025</v>
      </c>
      <c r="D124" s="0" t="s">
        <v>3090</v>
      </c>
      <c r="E124" s="0" t="s">
        <v>3091</v>
      </c>
      <c r="F124" s="0" t="s">
        <v>2787</v>
      </c>
      <c r="G124" s="0" t="s">
        <v>3092</v>
      </c>
    </row>
    <row customHeight="1" ht="11.25">
      <c r="A125" s="0" t="s">
        <v>16</v>
      </c>
      <c r="B125" s="0" t="s">
        <v>3093</v>
      </c>
      <c r="C125" s="0" t="s">
        <v>3094</v>
      </c>
      <c r="D125" s="0" t="s">
        <v>3095</v>
      </c>
      <c r="E125" s="0" t="s">
        <v>3096</v>
      </c>
      <c r="F125" s="0" t="s">
        <v>2787</v>
      </c>
      <c r="G125" s="0" t="s">
        <v>3097</v>
      </c>
    </row>
    <row customHeight="1" ht="11.25">
      <c r="A126" s="0" t="s">
        <v>16</v>
      </c>
      <c r="B126" s="0" t="s">
        <v>3093</v>
      </c>
      <c r="C126" s="0" t="s">
        <v>3094</v>
      </c>
      <c r="D126" s="0" t="s">
        <v>3098</v>
      </c>
      <c r="E126" s="0" t="s">
        <v>3099</v>
      </c>
      <c r="F126" s="0" t="s">
        <v>2787</v>
      </c>
      <c r="G126" s="0" t="s">
        <v>3100</v>
      </c>
    </row>
    <row customHeight="1" ht="11.25">
      <c r="A127" s="0" t="s">
        <v>16</v>
      </c>
      <c r="B127" s="0" t="s">
        <v>3093</v>
      </c>
      <c r="C127" s="0" t="s">
        <v>3094</v>
      </c>
      <c r="D127" s="0" t="s">
        <v>3101</v>
      </c>
      <c r="E127" s="0" t="s">
        <v>3102</v>
      </c>
      <c r="F127" s="0" t="s">
        <v>2787</v>
      </c>
      <c r="G127" s="0" t="s">
        <v>3103</v>
      </c>
    </row>
    <row customHeight="1" ht="11.25">
      <c r="A128" s="0" t="s">
        <v>16</v>
      </c>
      <c r="B128" s="0" t="s">
        <v>3093</v>
      </c>
      <c r="C128" s="0" t="s">
        <v>3094</v>
      </c>
      <c r="D128" s="0" t="s">
        <v>3104</v>
      </c>
      <c r="E128" s="0" t="s">
        <v>3105</v>
      </c>
      <c r="F128" s="0" t="s">
        <v>2787</v>
      </c>
      <c r="G128" s="0" t="s">
        <v>3106</v>
      </c>
    </row>
    <row customHeight="1" ht="11.25">
      <c r="A129" s="0" t="s">
        <v>16</v>
      </c>
      <c r="B129" s="0" t="s">
        <v>3093</v>
      </c>
      <c r="C129" s="0" t="s">
        <v>3094</v>
      </c>
      <c r="D129" s="0" t="s">
        <v>3107</v>
      </c>
      <c r="E129" s="0" t="s">
        <v>3108</v>
      </c>
      <c r="F129" s="0" t="s">
        <v>2787</v>
      </c>
      <c r="G129" s="0" t="s">
        <v>3109</v>
      </c>
    </row>
    <row customHeight="1" ht="11.25">
      <c r="A130" s="0" t="s">
        <v>16</v>
      </c>
      <c r="B130" s="0" t="s">
        <v>3093</v>
      </c>
      <c r="C130" s="0" t="s">
        <v>3094</v>
      </c>
      <c r="D130" s="0" t="s">
        <v>3110</v>
      </c>
      <c r="E130" s="0" t="s">
        <v>3111</v>
      </c>
      <c r="F130" s="0" t="s">
        <v>2787</v>
      </c>
      <c r="G130" s="0" t="s">
        <v>3112</v>
      </c>
    </row>
    <row customHeight="1" ht="11.25">
      <c r="A131" s="0" t="s">
        <v>16</v>
      </c>
      <c r="B131" s="0" t="s">
        <v>3093</v>
      </c>
      <c r="C131" s="0" t="s">
        <v>3094</v>
      </c>
      <c r="D131" s="0" t="s">
        <v>3093</v>
      </c>
      <c r="E131" s="0" t="s">
        <v>3094</v>
      </c>
      <c r="F131" s="0" t="s">
        <v>2784</v>
      </c>
      <c r="G131" s="0" t="s">
        <v>3113</v>
      </c>
    </row>
    <row customHeight="1" ht="11.25">
      <c r="A132" s="0" t="s">
        <v>16</v>
      </c>
      <c r="B132" s="0" t="s">
        <v>3093</v>
      </c>
      <c r="C132" s="0" t="s">
        <v>3094</v>
      </c>
      <c r="D132" s="0" t="s">
        <v>2884</v>
      </c>
      <c r="E132" s="0" t="s">
        <v>3114</v>
      </c>
      <c r="F132" s="0" t="s">
        <v>2787</v>
      </c>
      <c r="G132" s="0" t="s">
        <v>3115</v>
      </c>
    </row>
    <row customHeight="1" ht="11.25">
      <c r="A133" s="0" t="s">
        <v>16</v>
      </c>
      <c r="B133" s="0" t="s">
        <v>3093</v>
      </c>
      <c r="C133" s="0" t="s">
        <v>3094</v>
      </c>
      <c r="D133" s="0" t="s">
        <v>3116</v>
      </c>
      <c r="E133" s="0" t="s">
        <v>3117</v>
      </c>
      <c r="F133" s="0" t="s">
        <v>2787</v>
      </c>
      <c r="G133" s="0" t="s">
        <v>3118</v>
      </c>
    </row>
    <row customHeight="1" ht="11.25">
      <c r="A134" s="0" t="s">
        <v>16</v>
      </c>
      <c r="B134" s="0" t="s">
        <v>3093</v>
      </c>
      <c r="C134" s="0" t="s">
        <v>3094</v>
      </c>
      <c r="D134" s="0" t="s">
        <v>3119</v>
      </c>
      <c r="E134" s="0" t="s">
        <v>3120</v>
      </c>
      <c r="F134" s="0" t="s">
        <v>2787</v>
      </c>
      <c r="G134" s="0" t="s">
        <v>3121</v>
      </c>
    </row>
    <row customHeight="1" ht="11.25">
      <c r="A135" s="0" t="s">
        <v>16</v>
      </c>
      <c r="B135" s="0" t="s">
        <v>3093</v>
      </c>
      <c r="C135" s="0" t="s">
        <v>3094</v>
      </c>
      <c r="D135" s="0" t="s">
        <v>3122</v>
      </c>
      <c r="E135" s="0" t="s">
        <v>3123</v>
      </c>
      <c r="F135" s="0" t="s">
        <v>2787</v>
      </c>
      <c r="G135" s="0" t="s">
        <v>3124</v>
      </c>
    </row>
    <row customHeight="1" ht="11.25">
      <c r="A136" s="0" t="s">
        <v>16</v>
      </c>
      <c r="B136" s="0" t="s">
        <v>3093</v>
      </c>
      <c r="C136" s="0" t="s">
        <v>3094</v>
      </c>
      <c r="D136" s="0" t="s">
        <v>3125</v>
      </c>
      <c r="E136" s="0" t="s">
        <v>3126</v>
      </c>
      <c r="F136" s="0" t="s">
        <v>2787</v>
      </c>
      <c r="G136" s="0" t="s">
        <v>3127</v>
      </c>
    </row>
    <row customHeight="1" ht="11.25">
      <c r="A137" s="0" t="s">
        <v>16</v>
      </c>
      <c r="B137" s="0" t="s">
        <v>3093</v>
      </c>
      <c r="C137" s="0" t="s">
        <v>3094</v>
      </c>
      <c r="D137" s="0" t="s">
        <v>3128</v>
      </c>
      <c r="E137" s="0" t="s">
        <v>3129</v>
      </c>
      <c r="F137" s="0" t="s">
        <v>2787</v>
      </c>
      <c r="G137" s="0" t="s">
        <v>3130</v>
      </c>
    </row>
    <row customHeight="1" ht="11.25">
      <c r="A138" s="0" t="s">
        <v>16</v>
      </c>
      <c r="B138" s="0" t="s">
        <v>3093</v>
      </c>
      <c r="C138" s="0" t="s">
        <v>3094</v>
      </c>
      <c r="D138" s="0" t="s">
        <v>3131</v>
      </c>
      <c r="E138" s="0" t="s">
        <v>3132</v>
      </c>
      <c r="F138" s="0" t="s">
        <v>2787</v>
      </c>
      <c r="G138" s="0" t="s">
        <v>3133</v>
      </c>
    </row>
    <row customHeight="1" ht="11.25">
      <c r="A139" s="0" t="s">
        <v>16</v>
      </c>
      <c r="B139" s="0" t="s">
        <v>3134</v>
      </c>
      <c r="C139" s="0" t="s">
        <v>3135</v>
      </c>
      <c r="D139" s="0" t="s">
        <v>3136</v>
      </c>
      <c r="E139" s="0" t="s">
        <v>3137</v>
      </c>
      <c r="F139" s="0" t="s">
        <v>2787</v>
      </c>
      <c r="G139" s="0" t="s">
        <v>3138</v>
      </c>
    </row>
    <row customHeight="1" ht="11.25">
      <c r="A140" s="0" t="s">
        <v>16</v>
      </c>
      <c r="B140" s="0" t="s">
        <v>3134</v>
      </c>
      <c r="C140" s="0" t="s">
        <v>3135</v>
      </c>
      <c r="D140" s="0" t="s">
        <v>3139</v>
      </c>
      <c r="E140" s="0" t="s">
        <v>3140</v>
      </c>
      <c r="F140" s="0" t="s">
        <v>2787</v>
      </c>
      <c r="G140" s="0" t="s">
        <v>3141</v>
      </c>
    </row>
    <row customHeight="1" ht="11.25">
      <c r="A141" s="0" t="s">
        <v>16</v>
      </c>
      <c r="B141" s="0" t="s">
        <v>3134</v>
      </c>
      <c r="C141" s="0" t="s">
        <v>3135</v>
      </c>
      <c r="D141" s="0" t="s">
        <v>3142</v>
      </c>
      <c r="E141" s="0" t="s">
        <v>3143</v>
      </c>
      <c r="F141" s="0" t="s">
        <v>2787</v>
      </c>
      <c r="G141" s="0" t="s">
        <v>3144</v>
      </c>
    </row>
    <row customHeight="1" ht="11.25">
      <c r="A142" s="0" t="s">
        <v>16</v>
      </c>
      <c r="B142" s="0" t="s">
        <v>3134</v>
      </c>
      <c r="C142" s="0" t="s">
        <v>3135</v>
      </c>
      <c r="D142" s="0" t="s">
        <v>3145</v>
      </c>
      <c r="E142" s="0" t="s">
        <v>3146</v>
      </c>
      <c r="F142" s="0" t="s">
        <v>2787</v>
      </c>
      <c r="G142" s="0" t="s">
        <v>3147</v>
      </c>
    </row>
    <row customHeight="1" ht="11.25">
      <c r="A143" s="0" t="s">
        <v>16</v>
      </c>
      <c r="B143" s="0" t="s">
        <v>3134</v>
      </c>
      <c r="C143" s="0" t="s">
        <v>3135</v>
      </c>
      <c r="D143" s="0" t="s">
        <v>3148</v>
      </c>
      <c r="E143" s="0" t="s">
        <v>3149</v>
      </c>
      <c r="F143" s="0" t="s">
        <v>2787</v>
      </c>
      <c r="G143" s="0" t="s">
        <v>3150</v>
      </c>
    </row>
    <row customHeight="1" ht="11.25">
      <c r="A144" s="0" t="s">
        <v>16</v>
      </c>
      <c r="B144" s="0" t="s">
        <v>3134</v>
      </c>
      <c r="C144" s="0" t="s">
        <v>3135</v>
      </c>
      <c r="D144" s="0" t="s">
        <v>3151</v>
      </c>
      <c r="E144" s="0" t="s">
        <v>3152</v>
      </c>
      <c r="F144" s="0" t="s">
        <v>2787</v>
      </c>
      <c r="G144" s="0" t="s">
        <v>3153</v>
      </c>
    </row>
    <row customHeight="1" ht="11.25">
      <c r="A145" s="0" t="s">
        <v>16</v>
      </c>
      <c r="B145" s="0" t="s">
        <v>3134</v>
      </c>
      <c r="C145" s="0" t="s">
        <v>3135</v>
      </c>
      <c r="D145" s="0" t="s">
        <v>3154</v>
      </c>
      <c r="E145" s="0" t="s">
        <v>3155</v>
      </c>
      <c r="F145" s="0" t="s">
        <v>2787</v>
      </c>
      <c r="G145" s="0" t="s">
        <v>3156</v>
      </c>
    </row>
    <row customHeight="1" ht="11.25">
      <c r="A146" s="0" t="s">
        <v>16</v>
      </c>
      <c r="B146" s="0" t="s">
        <v>3134</v>
      </c>
      <c r="C146" s="0" t="s">
        <v>3135</v>
      </c>
      <c r="D146" s="0" t="s">
        <v>3157</v>
      </c>
      <c r="E146" s="0" t="s">
        <v>3158</v>
      </c>
      <c r="F146" s="0" t="s">
        <v>2787</v>
      </c>
      <c r="G146" s="0" t="s">
        <v>3159</v>
      </c>
    </row>
    <row customHeight="1" ht="11.25">
      <c r="A147" s="0" t="s">
        <v>16</v>
      </c>
      <c r="B147" s="0" t="s">
        <v>3134</v>
      </c>
      <c r="C147" s="0" t="s">
        <v>3135</v>
      </c>
      <c r="D147" s="0" t="s">
        <v>3160</v>
      </c>
      <c r="E147" s="0" t="s">
        <v>3161</v>
      </c>
      <c r="F147" s="0" t="s">
        <v>2787</v>
      </c>
      <c r="G147" s="0" t="s">
        <v>3162</v>
      </c>
    </row>
    <row customHeight="1" ht="11.25">
      <c r="A148" s="0" t="s">
        <v>16</v>
      </c>
      <c r="B148" s="0" t="s">
        <v>3134</v>
      </c>
      <c r="C148" s="0" t="s">
        <v>3135</v>
      </c>
      <c r="D148" s="0" t="s">
        <v>3134</v>
      </c>
      <c r="E148" s="0" t="s">
        <v>3135</v>
      </c>
      <c r="F148" s="0" t="s">
        <v>2784</v>
      </c>
      <c r="G148" s="0" t="s">
        <v>3163</v>
      </c>
    </row>
    <row customHeight="1" ht="11.25">
      <c r="A149" s="0" t="s">
        <v>16</v>
      </c>
      <c r="B149" s="0" t="s">
        <v>3134</v>
      </c>
      <c r="C149" s="0" t="s">
        <v>3135</v>
      </c>
      <c r="D149" s="0" t="s">
        <v>3164</v>
      </c>
      <c r="E149" s="0" t="s">
        <v>3165</v>
      </c>
      <c r="F149" s="0" t="s">
        <v>2787</v>
      </c>
      <c r="G149" s="0" t="s">
        <v>3166</v>
      </c>
    </row>
    <row customHeight="1" ht="11.25">
      <c r="A150" s="0" t="s">
        <v>16</v>
      </c>
      <c r="B150" s="0" t="s">
        <v>3134</v>
      </c>
      <c r="C150" s="0" t="s">
        <v>3135</v>
      </c>
      <c r="D150" s="0" t="s">
        <v>3167</v>
      </c>
      <c r="E150" s="0" t="s">
        <v>3168</v>
      </c>
      <c r="F150" s="0" t="s">
        <v>2787</v>
      </c>
      <c r="G150" s="0" t="s">
        <v>3169</v>
      </c>
    </row>
    <row customHeight="1" ht="11.25">
      <c r="A151" s="0" t="s">
        <v>16</v>
      </c>
      <c r="B151" s="0" t="s">
        <v>3134</v>
      </c>
      <c r="C151" s="0" t="s">
        <v>3135</v>
      </c>
      <c r="D151" s="0" t="s">
        <v>3170</v>
      </c>
      <c r="E151" s="0" t="s">
        <v>3171</v>
      </c>
      <c r="F151" s="0" t="s">
        <v>2787</v>
      </c>
      <c r="G151" s="0" t="s">
        <v>3172</v>
      </c>
    </row>
    <row customHeight="1" ht="11.25">
      <c r="A152" s="0" t="s">
        <v>16</v>
      </c>
      <c r="B152" s="0" t="s">
        <v>3134</v>
      </c>
      <c r="C152" s="0" t="s">
        <v>3135</v>
      </c>
      <c r="D152" s="0" t="s">
        <v>3173</v>
      </c>
      <c r="E152" s="0" t="s">
        <v>3174</v>
      </c>
      <c r="F152" s="0" t="s">
        <v>2787</v>
      </c>
      <c r="G152" s="0" t="s">
        <v>3175</v>
      </c>
    </row>
    <row customHeight="1" ht="11.25">
      <c r="A153" s="0" t="s">
        <v>16</v>
      </c>
      <c r="B153" s="0" t="s">
        <v>3134</v>
      </c>
      <c r="C153" s="0" t="s">
        <v>3135</v>
      </c>
      <c r="D153" s="0" t="s">
        <v>3176</v>
      </c>
      <c r="E153" s="0" t="s">
        <v>3177</v>
      </c>
      <c r="F153" s="0" t="s">
        <v>2787</v>
      </c>
      <c r="G153" s="0" t="s">
        <v>3178</v>
      </c>
    </row>
    <row customHeight="1" ht="11.25">
      <c r="A154" s="0" t="s">
        <v>16</v>
      </c>
      <c r="B154" s="0" t="s">
        <v>3134</v>
      </c>
      <c r="C154" s="0" t="s">
        <v>3135</v>
      </c>
      <c r="D154" s="0" t="s">
        <v>3179</v>
      </c>
      <c r="E154" s="0" t="s">
        <v>3180</v>
      </c>
      <c r="F154" s="0" t="s">
        <v>2787</v>
      </c>
      <c r="G154" s="0" t="s">
        <v>3181</v>
      </c>
    </row>
    <row customHeight="1" ht="11.25">
      <c r="A155" s="0" t="s">
        <v>16</v>
      </c>
      <c r="B155" s="0" t="s">
        <v>3134</v>
      </c>
      <c r="C155" s="0" t="s">
        <v>3135</v>
      </c>
      <c r="D155" s="0" t="s">
        <v>3182</v>
      </c>
      <c r="E155" s="0" t="s">
        <v>3183</v>
      </c>
      <c r="F155" s="0" t="s">
        <v>2787</v>
      </c>
      <c r="G155" s="0" t="s">
        <v>3184</v>
      </c>
    </row>
    <row customHeight="1" ht="11.25">
      <c r="A156" s="0" t="s">
        <v>16</v>
      </c>
      <c r="B156" s="0" t="s">
        <v>3134</v>
      </c>
      <c r="C156" s="0" t="s">
        <v>3135</v>
      </c>
      <c r="D156" s="0" t="s">
        <v>3185</v>
      </c>
      <c r="E156" s="0" t="s">
        <v>3186</v>
      </c>
      <c r="F156" s="0" t="s">
        <v>2787</v>
      </c>
      <c r="G156" s="0" t="s">
        <v>3187</v>
      </c>
    </row>
    <row customHeight="1" ht="11.25">
      <c r="A157" s="0" t="s">
        <v>16</v>
      </c>
      <c r="B157" s="0" t="s">
        <v>3188</v>
      </c>
      <c r="C157" s="0" t="s">
        <v>3189</v>
      </c>
      <c r="D157" s="0" t="s">
        <v>3190</v>
      </c>
      <c r="E157" s="0" t="s">
        <v>3191</v>
      </c>
      <c r="F157" s="0" t="s">
        <v>2787</v>
      </c>
      <c r="G157" s="0" t="s">
        <v>3192</v>
      </c>
    </row>
    <row customHeight="1" ht="11.25">
      <c r="A158" s="0" t="s">
        <v>16</v>
      </c>
      <c r="B158" s="0" t="s">
        <v>3188</v>
      </c>
      <c r="C158" s="0" t="s">
        <v>3189</v>
      </c>
      <c r="D158" s="0" t="s">
        <v>3193</v>
      </c>
      <c r="E158" s="0" t="s">
        <v>3194</v>
      </c>
      <c r="F158" s="0" t="s">
        <v>2787</v>
      </c>
      <c r="G158" s="0" t="s">
        <v>3195</v>
      </c>
    </row>
    <row customHeight="1" ht="11.25">
      <c r="A159" s="0" t="s">
        <v>16</v>
      </c>
      <c r="B159" s="0" t="s">
        <v>3188</v>
      </c>
      <c r="C159" s="0" t="s">
        <v>3189</v>
      </c>
      <c r="D159" s="0" t="s">
        <v>3196</v>
      </c>
      <c r="E159" s="0" t="s">
        <v>3197</v>
      </c>
      <c r="F159" s="0" t="s">
        <v>2787</v>
      </c>
      <c r="G159" s="0" t="s">
        <v>3198</v>
      </c>
    </row>
    <row customHeight="1" ht="11.25">
      <c r="A160" s="0" t="s">
        <v>16</v>
      </c>
      <c r="B160" s="0" t="s">
        <v>3188</v>
      </c>
      <c r="C160" s="0" t="s">
        <v>3189</v>
      </c>
      <c r="D160" s="0" t="s">
        <v>2862</v>
      </c>
      <c r="E160" s="0" t="s">
        <v>3199</v>
      </c>
      <c r="F160" s="0" t="s">
        <v>2787</v>
      </c>
      <c r="G160" s="0" t="s">
        <v>3200</v>
      </c>
    </row>
    <row customHeight="1" ht="11.25">
      <c r="A161" s="0" t="s">
        <v>16</v>
      </c>
      <c r="B161" s="0" t="s">
        <v>3188</v>
      </c>
      <c r="C161" s="0" t="s">
        <v>3189</v>
      </c>
      <c r="D161" s="0" t="s">
        <v>3188</v>
      </c>
      <c r="E161" s="0" t="s">
        <v>3189</v>
      </c>
      <c r="F161" s="0" t="s">
        <v>2784</v>
      </c>
      <c r="G161" s="0" t="s">
        <v>3201</v>
      </c>
    </row>
    <row customHeight="1" ht="11.25">
      <c r="A162" s="0" t="s">
        <v>16</v>
      </c>
      <c r="B162" s="0" t="s">
        <v>3188</v>
      </c>
      <c r="C162" s="0" t="s">
        <v>3189</v>
      </c>
      <c r="D162" s="0" t="s">
        <v>3202</v>
      </c>
      <c r="E162" s="0" t="s">
        <v>3203</v>
      </c>
      <c r="F162" s="0" t="s">
        <v>2787</v>
      </c>
      <c r="G162" s="0" t="s">
        <v>3204</v>
      </c>
    </row>
    <row customHeight="1" ht="11.25">
      <c r="A163" s="0" t="s">
        <v>16</v>
      </c>
      <c r="B163" s="0" t="s">
        <v>3188</v>
      </c>
      <c r="C163" s="0" t="s">
        <v>3189</v>
      </c>
      <c r="D163" s="0" t="s">
        <v>3205</v>
      </c>
      <c r="E163" s="0" t="s">
        <v>3206</v>
      </c>
      <c r="F163" s="0" t="s">
        <v>2787</v>
      </c>
      <c r="G163" s="0" t="s">
        <v>3207</v>
      </c>
    </row>
    <row customHeight="1" ht="11.25">
      <c r="A164" s="0" t="s">
        <v>16</v>
      </c>
      <c r="B164" s="0" t="s">
        <v>3188</v>
      </c>
      <c r="C164" s="0" t="s">
        <v>3189</v>
      </c>
      <c r="D164" s="0" t="s">
        <v>3208</v>
      </c>
      <c r="E164" s="0" t="s">
        <v>3209</v>
      </c>
      <c r="F164" s="0" t="s">
        <v>2787</v>
      </c>
      <c r="G164" s="0" t="s">
        <v>3210</v>
      </c>
    </row>
    <row customHeight="1" ht="11.25">
      <c r="A165" s="0" t="s">
        <v>16</v>
      </c>
      <c r="B165" s="0" t="s">
        <v>3188</v>
      </c>
      <c r="C165" s="0" t="s">
        <v>3189</v>
      </c>
      <c r="D165" s="0" t="s">
        <v>3211</v>
      </c>
      <c r="E165" s="0" t="s">
        <v>3212</v>
      </c>
      <c r="F165" s="0" t="s">
        <v>2787</v>
      </c>
      <c r="G165" s="0" t="s">
        <v>3213</v>
      </c>
    </row>
    <row customHeight="1" ht="11.25">
      <c r="A166" s="0" t="s">
        <v>16</v>
      </c>
      <c r="B166" s="0" t="s">
        <v>3214</v>
      </c>
      <c r="C166" s="0" t="s">
        <v>3215</v>
      </c>
      <c r="D166" s="0" t="s">
        <v>3216</v>
      </c>
      <c r="E166" s="0" t="s">
        <v>3217</v>
      </c>
      <c r="F166" s="0" t="s">
        <v>2787</v>
      </c>
      <c r="G166" s="0" t="s">
        <v>3218</v>
      </c>
    </row>
    <row customHeight="1" ht="11.25">
      <c r="A167" s="0" t="s">
        <v>16</v>
      </c>
      <c r="B167" s="0" t="s">
        <v>3214</v>
      </c>
      <c r="C167" s="0" t="s">
        <v>3215</v>
      </c>
      <c r="D167" s="0" t="s">
        <v>3219</v>
      </c>
      <c r="E167" s="0" t="s">
        <v>3220</v>
      </c>
      <c r="F167" s="0" t="s">
        <v>2787</v>
      </c>
      <c r="G167" s="0" t="s">
        <v>3221</v>
      </c>
    </row>
    <row customHeight="1" ht="11.25">
      <c r="A168" s="0" t="s">
        <v>16</v>
      </c>
      <c r="B168" s="0" t="s">
        <v>3214</v>
      </c>
      <c r="C168" s="0" t="s">
        <v>3215</v>
      </c>
      <c r="D168" s="0" t="s">
        <v>2796</v>
      </c>
      <c r="E168" s="0" t="s">
        <v>3222</v>
      </c>
      <c r="F168" s="0" t="s">
        <v>2787</v>
      </c>
      <c r="G168" s="0" t="s">
        <v>3223</v>
      </c>
    </row>
    <row customHeight="1" ht="11.25">
      <c r="A169" s="0" t="s">
        <v>16</v>
      </c>
      <c r="B169" s="0" t="s">
        <v>3214</v>
      </c>
      <c r="C169" s="0" t="s">
        <v>3215</v>
      </c>
      <c r="D169" s="0" t="s">
        <v>3224</v>
      </c>
      <c r="E169" s="0" t="s">
        <v>3225</v>
      </c>
      <c r="F169" s="0" t="s">
        <v>2787</v>
      </c>
      <c r="G169" s="0" t="s">
        <v>3226</v>
      </c>
    </row>
    <row customHeight="1" ht="11.25">
      <c r="A170" s="0" t="s">
        <v>16</v>
      </c>
      <c r="B170" s="0" t="s">
        <v>3214</v>
      </c>
      <c r="C170" s="0" t="s">
        <v>3215</v>
      </c>
      <c r="D170" s="0" t="s">
        <v>3227</v>
      </c>
      <c r="E170" s="0" t="s">
        <v>3228</v>
      </c>
      <c r="F170" s="0" t="s">
        <v>2787</v>
      </c>
      <c r="G170" s="0" t="s">
        <v>3229</v>
      </c>
    </row>
    <row customHeight="1" ht="11.25">
      <c r="A171" s="0" t="s">
        <v>16</v>
      </c>
      <c r="B171" s="0" t="s">
        <v>3214</v>
      </c>
      <c r="C171" s="0" t="s">
        <v>3215</v>
      </c>
      <c r="D171" s="0" t="s">
        <v>3230</v>
      </c>
      <c r="E171" s="0" t="s">
        <v>3231</v>
      </c>
      <c r="F171" s="0" t="s">
        <v>2787</v>
      </c>
      <c r="G171" s="0" t="s">
        <v>3232</v>
      </c>
    </row>
    <row customHeight="1" ht="11.25">
      <c r="A172" s="0" t="s">
        <v>16</v>
      </c>
      <c r="B172" s="0" t="s">
        <v>3214</v>
      </c>
      <c r="C172" s="0" t="s">
        <v>3215</v>
      </c>
      <c r="D172" s="0" t="s">
        <v>3233</v>
      </c>
      <c r="E172" s="0" t="s">
        <v>3234</v>
      </c>
      <c r="F172" s="0" t="s">
        <v>2787</v>
      </c>
      <c r="G172" s="0" t="s">
        <v>3235</v>
      </c>
    </row>
    <row customHeight="1" ht="11.25">
      <c r="A173" s="0" t="s">
        <v>16</v>
      </c>
      <c r="B173" s="0" t="s">
        <v>3214</v>
      </c>
      <c r="C173" s="0" t="s">
        <v>3215</v>
      </c>
      <c r="D173" s="0" t="s">
        <v>3214</v>
      </c>
      <c r="E173" s="0" t="s">
        <v>3215</v>
      </c>
      <c r="F173" s="0" t="s">
        <v>2784</v>
      </c>
      <c r="G173" s="0" t="s">
        <v>3236</v>
      </c>
    </row>
    <row customHeight="1" ht="11.25">
      <c r="A174" s="0" t="s">
        <v>16</v>
      </c>
      <c r="B174" s="0" t="s">
        <v>3214</v>
      </c>
      <c r="C174" s="0" t="s">
        <v>3215</v>
      </c>
      <c r="D174" s="0" t="s">
        <v>3237</v>
      </c>
      <c r="E174" s="0" t="s">
        <v>3238</v>
      </c>
      <c r="F174" s="0" t="s">
        <v>2787</v>
      </c>
      <c r="G174" s="0" t="s">
        <v>3239</v>
      </c>
    </row>
    <row customHeight="1" ht="11.25">
      <c r="A175" s="0" t="s">
        <v>16</v>
      </c>
      <c r="B175" s="0" t="s">
        <v>3214</v>
      </c>
      <c r="C175" s="0" t="s">
        <v>3215</v>
      </c>
      <c r="D175" s="0" t="s">
        <v>3240</v>
      </c>
      <c r="E175" s="0" t="s">
        <v>3241</v>
      </c>
      <c r="F175" s="0" t="s">
        <v>2787</v>
      </c>
      <c r="G175" s="0" t="s">
        <v>3242</v>
      </c>
    </row>
    <row customHeight="1" ht="11.25">
      <c r="A176" s="0" t="s">
        <v>16</v>
      </c>
      <c r="B176" s="0" t="s">
        <v>3214</v>
      </c>
      <c r="C176" s="0" t="s">
        <v>3215</v>
      </c>
      <c r="D176" s="0" t="s">
        <v>3243</v>
      </c>
      <c r="E176" s="0" t="s">
        <v>3244</v>
      </c>
      <c r="F176" s="0" t="s">
        <v>2787</v>
      </c>
      <c r="G176" s="0" t="s">
        <v>3245</v>
      </c>
    </row>
    <row customHeight="1" ht="11.25">
      <c r="A177" s="0" t="s">
        <v>16</v>
      </c>
      <c r="B177" s="0" t="s">
        <v>3246</v>
      </c>
      <c r="C177" s="0" t="s">
        <v>3247</v>
      </c>
      <c r="D177" s="0" t="s">
        <v>3216</v>
      </c>
      <c r="E177" s="0" t="s">
        <v>3248</v>
      </c>
      <c r="F177" s="0" t="s">
        <v>2787</v>
      </c>
      <c r="G177" s="0" t="s">
        <v>3249</v>
      </c>
    </row>
    <row customHeight="1" ht="11.25">
      <c r="A178" s="0" t="s">
        <v>16</v>
      </c>
      <c r="B178" s="0" t="s">
        <v>3246</v>
      </c>
      <c r="C178" s="0" t="s">
        <v>3247</v>
      </c>
      <c r="D178" s="0" t="s">
        <v>3250</v>
      </c>
      <c r="E178" s="0" t="s">
        <v>3251</v>
      </c>
      <c r="F178" s="0" t="s">
        <v>2787</v>
      </c>
      <c r="G178" s="0" t="s">
        <v>3252</v>
      </c>
    </row>
    <row customHeight="1" ht="11.25">
      <c r="A179" s="0" t="s">
        <v>16</v>
      </c>
      <c r="B179" s="0" t="s">
        <v>3246</v>
      </c>
      <c r="C179" s="0" t="s">
        <v>3247</v>
      </c>
      <c r="D179" s="0" t="s">
        <v>3253</v>
      </c>
      <c r="E179" s="0" t="s">
        <v>3254</v>
      </c>
      <c r="F179" s="0" t="s">
        <v>2787</v>
      </c>
      <c r="G179" s="0" t="s">
        <v>3255</v>
      </c>
    </row>
    <row customHeight="1" ht="11.25">
      <c r="A180" s="0" t="s">
        <v>16</v>
      </c>
      <c r="B180" s="0" t="s">
        <v>3246</v>
      </c>
      <c r="C180" s="0" t="s">
        <v>3247</v>
      </c>
      <c r="D180" s="0" t="s">
        <v>3256</v>
      </c>
      <c r="E180" s="0" t="s">
        <v>3257</v>
      </c>
      <c r="F180" s="0" t="s">
        <v>2787</v>
      </c>
      <c r="G180" s="0" t="s">
        <v>3258</v>
      </c>
    </row>
    <row customHeight="1" ht="11.25">
      <c r="A181" s="0" t="s">
        <v>16</v>
      </c>
      <c r="B181" s="0" t="s">
        <v>3246</v>
      </c>
      <c r="C181" s="0" t="s">
        <v>3247</v>
      </c>
      <c r="D181" s="0" t="s">
        <v>3259</v>
      </c>
      <c r="E181" s="0" t="s">
        <v>3260</v>
      </c>
      <c r="F181" s="0" t="s">
        <v>2787</v>
      </c>
      <c r="G181" s="0" t="s">
        <v>3261</v>
      </c>
    </row>
    <row customHeight="1" ht="11.25">
      <c r="A182" s="0" t="s">
        <v>16</v>
      </c>
      <c r="B182" s="0" t="s">
        <v>3246</v>
      </c>
      <c r="C182" s="0" t="s">
        <v>3247</v>
      </c>
      <c r="D182" s="0" t="s">
        <v>3262</v>
      </c>
      <c r="E182" s="0" t="s">
        <v>3263</v>
      </c>
      <c r="F182" s="0" t="s">
        <v>2787</v>
      </c>
      <c r="G182" s="0" t="s">
        <v>3264</v>
      </c>
    </row>
    <row customHeight="1" ht="11.25">
      <c r="A183" s="0" t="s">
        <v>16</v>
      </c>
      <c r="B183" s="0" t="s">
        <v>3246</v>
      </c>
      <c r="C183" s="0" t="s">
        <v>3247</v>
      </c>
      <c r="D183" s="0" t="s">
        <v>3246</v>
      </c>
      <c r="E183" s="0" t="s">
        <v>3247</v>
      </c>
      <c r="F183" s="0" t="s">
        <v>2784</v>
      </c>
      <c r="G183" s="0" t="s">
        <v>3265</v>
      </c>
    </row>
    <row customHeight="1" ht="11.25">
      <c r="A184" s="0" t="s">
        <v>16</v>
      </c>
      <c r="B184" s="0" t="s">
        <v>3246</v>
      </c>
      <c r="C184" s="0" t="s">
        <v>3247</v>
      </c>
      <c r="D184" s="0" t="s">
        <v>3266</v>
      </c>
      <c r="E184" s="0" t="s">
        <v>3267</v>
      </c>
      <c r="F184" s="0" t="s">
        <v>2787</v>
      </c>
      <c r="G184" s="0" t="s">
        <v>3268</v>
      </c>
    </row>
    <row customHeight="1" ht="11.25">
      <c r="A185" s="0" t="s">
        <v>16</v>
      </c>
      <c r="B185" s="0" t="s">
        <v>3269</v>
      </c>
      <c r="C185" s="0" t="s">
        <v>3270</v>
      </c>
      <c r="D185" s="0" t="s">
        <v>3271</v>
      </c>
      <c r="E185" s="0" t="s">
        <v>3272</v>
      </c>
      <c r="F185" s="0" t="s">
        <v>2787</v>
      </c>
      <c r="G185" s="0" t="s">
        <v>3273</v>
      </c>
    </row>
    <row customHeight="1" ht="11.25">
      <c r="A186" s="0" t="s">
        <v>16</v>
      </c>
      <c r="B186" s="0" t="s">
        <v>3269</v>
      </c>
      <c r="C186" s="0" t="s">
        <v>3270</v>
      </c>
      <c r="D186" s="0" t="s">
        <v>3274</v>
      </c>
      <c r="E186" s="0" t="s">
        <v>3275</v>
      </c>
      <c r="F186" s="0" t="s">
        <v>2787</v>
      </c>
      <c r="G186" s="0" t="s">
        <v>3276</v>
      </c>
    </row>
    <row customHeight="1" ht="11.25">
      <c r="A187" s="0" t="s">
        <v>16</v>
      </c>
      <c r="B187" s="0" t="s">
        <v>3269</v>
      </c>
      <c r="C187" s="0" t="s">
        <v>3270</v>
      </c>
      <c r="D187" s="0" t="s">
        <v>3277</v>
      </c>
      <c r="E187" s="0" t="s">
        <v>3278</v>
      </c>
      <c r="F187" s="0" t="s">
        <v>2787</v>
      </c>
      <c r="G187" s="0" t="s">
        <v>3279</v>
      </c>
    </row>
    <row customHeight="1" ht="11.25">
      <c r="A188" s="0" t="s">
        <v>16</v>
      </c>
      <c r="B188" s="0" t="s">
        <v>3269</v>
      </c>
      <c r="C188" s="0" t="s">
        <v>3270</v>
      </c>
      <c r="D188" s="0" t="s">
        <v>3280</v>
      </c>
      <c r="E188" s="0" t="s">
        <v>3281</v>
      </c>
      <c r="F188" s="0" t="s">
        <v>2787</v>
      </c>
      <c r="G188" s="0" t="s">
        <v>3282</v>
      </c>
    </row>
    <row customHeight="1" ht="11.25">
      <c r="A189" s="0" t="s">
        <v>16</v>
      </c>
      <c r="B189" s="0" t="s">
        <v>3269</v>
      </c>
      <c r="C189" s="0" t="s">
        <v>3270</v>
      </c>
      <c r="D189" s="0" t="s">
        <v>3283</v>
      </c>
      <c r="E189" s="0" t="s">
        <v>3284</v>
      </c>
      <c r="F189" s="0" t="s">
        <v>2787</v>
      </c>
      <c r="G189" s="0" t="s">
        <v>3285</v>
      </c>
    </row>
    <row customHeight="1" ht="11.25">
      <c r="A190" s="0" t="s">
        <v>16</v>
      </c>
      <c r="B190" s="0" t="s">
        <v>3269</v>
      </c>
      <c r="C190" s="0" t="s">
        <v>3270</v>
      </c>
      <c r="D190" s="0" t="s">
        <v>3286</v>
      </c>
      <c r="E190" s="0" t="s">
        <v>3287</v>
      </c>
      <c r="F190" s="0" t="s">
        <v>2787</v>
      </c>
      <c r="G190" s="0" t="s">
        <v>3288</v>
      </c>
    </row>
    <row customHeight="1" ht="11.25">
      <c r="A191" s="0" t="s">
        <v>16</v>
      </c>
      <c r="B191" s="0" t="s">
        <v>3269</v>
      </c>
      <c r="C191" s="0" t="s">
        <v>3270</v>
      </c>
      <c r="D191" s="0" t="s">
        <v>3289</v>
      </c>
      <c r="E191" s="0" t="s">
        <v>3290</v>
      </c>
      <c r="F191" s="0" t="s">
        <v>2787</v>
      </c>
      <c r="G191" s="0" t="s">
        <v>3291</v>
      </c>
    </row>
    <row customHeight="1" ht="11.25">
      <c r="A192" s="0" t="s">
        <v>16</v>
      </c>
      <c r="B192" s="0" t="s">
        <v>3269</v>
      </c>
      <c r="C192" s="0" t="s">
        <v>3270</v>
      </c>
      <c r="D192" s="0" t="s">
        <v>3292</v>
      </c>
      <c r="E192" s="0" t="s">
        <v>3293</v>
      </c>
      <c r="F192" s="0" t="s">
        <v>2787</v>
      </c>
      <c r="G192" s="0" t="s">
        <v>3294</v>
      </c>
    </row>
    <row customHeight="1" ht="11.25">
      <c r="A193" s="0" t="s">
        <v>16</v>
      </c>
      <c r="B193" s="0" t="s">
        <v>3269</v>
      </c>
      <c r="C193" s="0" t="s">
        <v>3270</v>
      </c>
      <c r="D193" s="0" t="s">
        <v>2927</v>
      </c>
      <c r="E193" s="0" t="s">
        <v>3295</v>
      </c>
      <c r="F193" s="0" t="s">
        <v>2787</v>
      </c>
      <c r="G193" s="0" t="s">
        <v>3296</v>
      </c>
    </row>
    <row customHeight="1" ht="11.25">
      <c r="A194" s="0" t="s">
        <v>16</v>
      </c>
      <c r="B194" s="0" t="s">
        <v>3269</v>
      </c>
      <c r="C194" s="0" t="s">
        <v>3270</v>
      </c>
      <c r="D194" s="0" t="s">
        <v>3297</v>
      </c>
      <c r="E194" s="0" t="s">
        <v>3298</v>
      </c>
      <c r="F194" s="0" t="s">
        <v>2787</v>
      </c>
      <c r="G194" s="0" t="s">
        <v>3299</v>
      </c>
    </row>
    <row customHeight="1" ht="11.25">
      <c r="A195" s="0" t="s">
        <v>16</v>
      </c>
      <c r="B195" s="0" t="s">
        <v>3269</v>
      </c>
      <c r="C195" s="0" t="s">
        <v>3270</v>
      </c>
      <c r="D195" s="0" t="s">
        <v>3300</v>
      </c>
      <c r="E195" s="0" t="s">
        <v>3301</v>
      </c>
      <c r="F195" s="0" t="s">
        <v>2787</v>
      </c>
      <c r="G195" s="0" t="s">
        <v>3302</v>
      </c>
    </row>
    <row customHeight="1" ht="11.25">
      <c r="A196" s="0" t="s">
        <v>16</v>
      </c>
      <c r="B196" s="0" t="s">
        <v>3269</v>
      </c>
      <c r="C196" s="0" t="s">
        <v>3270</v>
      </c>
      <c r="D196" s="0" t="s">
        <v>3303</v>
      </c>
      <c r="E196" s="0" t="s">
        <v>3304</v>
      </c>
      <c r="F196" s="0" t="s">
        <v>2787</v>
      </c>
      <c r="G196" s="0" t="s">
        <v>3305</v>
      </c>
    </row>
    <row customHeight="1" ht="11.25">
      <c r="A197" s="0" t="s">
        <v>16</v>
      </c>
      <c r="B197" s="0" t="s">
        <v>3269</v>
      </c>
      <c r="C197" s="0" t="s">
        <v>3270</v>
      </c>
      <c r="D197" s="0" t="s">
        <v>3306</v>
      </c>
      <c r="E197" s="0" t="s">
        <v>3307</v>
      </c>
      <c r="F197" s="0" t="s">
        <v>2787</v>
      </c>
      <c r="G197" s="0" t="s">
        <v>3308</v>
      </c>
    </row>
    <row customHeight="1" ht="11.25">
      <c r="A198" s="0" t="s">
        <v>16</v>
      </c>
      <c r="B198" s="0" t="s">
        <v>3269</v>
      </c>
      <c r="C198" s="0" t="s">
        <v>3270</v>
      </c>
      <c r="D198" s="0" t="s">
        <v>3309</v>
      </c>
      <c r="E198" s="0" t="s">
        <v>3310</v>
      </c>
      <c r="F198" s="0" t="s">
        <v>2787</v>
      </c>
      <c r="G198" s="0" t="s">
        <v>3311</v>
      </c>
    </row>
    <row customHeight="1" ht="11.25">
      <c r="A199" s="0" t="s">
        <v>16</v>
      </c>
      <c r="B199" s="0" t="s">
        <v>3269</v>
      </c>
      <c r="C199" s="0" t="s">
        <v>3270</v>
      </c>
      <c r="D199" s="0" t="s">
        <v>3312</v>
      </c>
      <c r="E199" s="0" t="s">
        <v>3313</v>
      </c>
      <c r="F199" s="0" t="s">
        <v>2787</v>
      </c>
      <c r="G199" s="0" t="s">
        <v>3314</v>
      </c>
    </row>
    <row customHeight="1" ht="11.25">
      <c r="A200" s="0" t="s">
        <v>16</v>
      </c>
      <c r="B200" s="0" t="s">
        <v>3269</v>
      </c>
      <c r="C200" s="0" t="s">
        <v>3270</v>
      </c>
      <c r="D200" s="0" t="s">
        <v>3315</v>
      </c>
      <c r="E200" s="0" t="s">
        <v>3316</v>
      </c>
      <c r="F200" s="0" t="s">
        <v>2787</v>
      </c>
      <c r="G200" s="0" t="s">
        <v>3317</v>
      </c>
    </row>
    <row customHeight="1" ht="11.25">
      <c r="A201" s="0" t="s">
        <v>16</v>
      </c>
      <c r="B201" s="0" t="s">
        <v>3269</v>
      </c>
      <c r="C201" s="0" t="s">
        <v>3270</v>
      </c>
      <c r="D201" s="0" t="s">
        <v>3318</v>
      </c>
      <c r="E201" s="0" t="s">
        <v>3319</v>
      </c>
      <c r="F201" s="0" t="s">
        <v>2787</v>
      </c>
      <c r="G201" s="0" t="s">
        <v>3320</v>
      </c>
    </row>
    <row customHeight="1" ht="11.25">
      <c r="A202" s="0" t="s">
        <v>16</v>
      </c>
      <c r="B202" s="0" t="s">
        <v>3269</v>
      </c>
      <c r="C202" s="0" t="s">
        <v>3270</v>
      </c>
      <c r="D202" s="0" t="s">
        <v>3321</v>
      </c>
      <c r="E202" s="0" t="s">
        <v>3322</v>
      </c>
      <c r="F202" s="0" t="s">
        <v>2787</v>
      </c>
      <c r="G202" s="0" t="s">
        <v>3323</v>
      </c>
    </row>
    <row customHeight="1" ht="11.25">
      <c r="A203" s="0" t="s">
        <v>16</v>
      </c>
      <c r="B203" s="0" t="s">
        <v>3269</v>
      </c>
      <c r="C203" s="0" t="s">
        <v>3270</v>
      </c>
      <c r="D203" s="0" t="s">
        <v>3324</v>
      </c>
      <c r="E203" s="0" t="s">
        <v>3325</v>
      </c>
      <c r="F203" s="0" t="s">
        <v>2787</v>
      </c>
      <c r="G203" s="0" t="s">
        <v>3326</v>
      </c>
    </row>
    <row customHeight="1" ht="11.25">
      <c r="A204" s="0" t="s">
        <v>16</v>
      </c>
      <c r="B204" s="0" t="s">
        <v>3269</v>
      </c>
      <c r="C204" s="0" t="s">
        <v>3270</v>
      </c>
      <c r="D204" s="0" t="s">
        <v>3327</v>
      </c>
      <c r="E204" s="0" t="s">
        <v>3328</v>
      </c>
      <c r="F204" s="0" t="s">
        <v>2787</v>
      </c>
      <c r="G204" s="0" t="s">
        <v>3329</v>
      </c>
    </row>
    <row customHeight="1" ht="11.25">
      <c r="A205" s="0" t="s">
        <v>16</v>
      </c>
      <c r="B205" s="0" t="s">
        <v>3269</v>
      </c>
      <c r="C205" s="0" t="s">
        <v>3270</v>
      </c>
      <c r="D205" s="0" t="s">
        <v>3269</v>
      </c>
      <c r="E205" s="0" t="s">
        <v>3270</v>
      </c>
      <c r="F205" s="0" t="s">
        <v>2784</v>
      </c>
      <c r="G205" s="0" t="s">
        <v>3330</v>
      </c>
    </row>
    <row customHeight="1" ht="11.25">
      <c r="A206" s="0" t="s">
        <v>16</v>
      </c>
      <c r="B206" s="0" t="s">
        <v>3269</v>
      </c>
      <c r="C206" s="0" t="s">
        <v>3270</v>
      </c>
      <c r="D206" s="0" t="s">
        <v>3331</v>
      </c>
      <c r="E206" s="0" t="s">
        <v>3332</v>
      </c>
      <c r="F206" s="0" t="s">
        <v>2787</v>
      </c>
      <c r="G206" s="0" t="s">
        <v>3333</v>
      </c>
    </row>
    <row customHeight="1" ht="11.25">
      <c r="A207" s="0" t="s">
        <v>16</v>
      </c>
      <c r="B207" s="0" t="s">
        <v>3269</v>
      </c>
      <c r="C207" s="0" t="s">
        <v>3270</v>
      </c>
      <c r="D207" s="0" t="s">
        <v>3334</v>
      </c>
      <c r="E207" s="0" t="s">
        <v>3335</v>
      </c>
      <c r="F207" s="0" t="s">
        <v>2787</v>
      </c>
      <c r="G207" s="0" t="s">
        <v>3336</v>
      </c>
    </row>
    <row customHeight="1" ht="11.25">
      <c r="A208" s="0" t="s">
        <v>16</v>
      </c>
      <c r="B208" s="0" t="s">
        <v>3337</v>
      </c>
      <c r="C208" s="0" t="s">
        <v>3338</v>
      </c>
      <c r="D208" s="0" t="s">
        <v>3339</v>
      </c>
      <c r="E208" s="0" t="s">
        <v>3340</v>
      </c>
      <c r="F208" s="0" t="s">
        <v>2787</v>
      </c>
      <c r="G208" s="0" t="s">
        <v>3341</v>
      </c>
    </row>
    <row customHeight="1" ht="11.25">
      <c r="A209" s="0" t="s">
        <v>16</v>
      </c>
      <c r="B209" s="0" t="s">
        <v>3337</v>
      </c>
      <c r="C209" s="0" t="s">
        <v>3338</v>
      </c>
      <c r="D209" s="0" t="s">
        <v>3342</v>
      </c>
      <c r="E209" s="0" t="s">
        <v>3343</v>
      </c>
      <c r="F209" s="0" t="s">
        <v>2787</v>
      </c>
      <c r="G209" s="0" t="s">
        <v>3344</v>
      </c>
    </row>
    <row customHeight="1" ht="11.25">
      <c r="A210" s="0" t="s">
        <v>16</v>
      </c>
      <c r="B210" s="0" t="s">
        <v>3337</v>
      </c>
      <c r="C210" s="0" t="s">
        <v>3338</v>
      </c>
      <c r="D210" s="0" t="s">
        <v>3345</v>
      </c>
      <c r="E210" s="0" t="s">
        <v>3346</v>
      </c>
      <c r="F210" s="0" t="s">
        <v>2787</v>
      </c>
      <c r="G210" s="0" t="s">
        <v>3347</v>
      </c>
    </row>
    <row customHeight="1" ht="11.25">
      <c r="A211" s="0" t="s">
        <v>16</v>
      </c>
      <c r="B211" s="0" t="s">
        <v>3337</v>
      </c>
      <c r="C211" s="0" t="s">
        <v>3338</v>
      </c>
      <c r="D211" s="0" t="s">
        <v>3348</v>
      </c>
      <c r="E211" s="0" t="s">
        <v>3349</v>
      </c>
      <c r="F211" s="0" t="s">
        <v>2787</v>
      </c>
      <c r="G211" s="0" t="s">
        <v>3350</v>
      </c>
    </row>
    <row customHeight="1" ht="11.25">
      <c r="A212" s="0" t="s">
        <v>16</v>
      </c>
      <c r="B212" s="0" t="s">
        <v>3337</v>
      </c>
      <c r="C212" s="0" t="s">
        <v>3338</v>
      </c>
      <c r="D212" s="0" t="s">
        <v>3351</v>
      </c>
      <c r="E212" s="0" t="s">
        <v>3352</v>
      </c>
      <c r="F212" s="0" t="s">
        <v>2787</v>
      </c>
      <c r="G212" s="0" t="s">
        <v>3353</v>
      </c>
    </row>
    <row customHeight="1" ht="11.25">
      <c r="A213" s="0" t="s">
        <v>16</v>
      </c>
      <c r="B213" s="0" t="s">
        <v>3337</v>
      </c>
      <c r="C213" s="0" t="s">
        <v>3338</v>
      </c>
      <c r="D213" s="0" t="s">
        <v>3354</v>
      </c>
      <c r="E213" s="0" t="s">
        <v>3355</v>
      </c>
      <c r="F213" s="0" t="s">
        <v>2787</v>
      </c>
      <c r="G213" s="0" t="s">
        <v>3356</v>
      </c>
    </row>
    <row customHeight="1" ht="11.25">
      <c r="A214" s="0" t="s">
        <v>16</v>
      </c>
      <c r="B214" s="0" t="s">
        <v>3337</v>
      </c>
      <c r="C214" s="0" t="s">
        <v>3338</v>
      </c>
      <c r="D214" s="0" t="s">
        <v>3357</v>
      </c>
      <c r="E214" s="0" t="s">
        <v>3358</v>
      </c>
      <c r="F214" s="0" t="s">
        <v>2787</v>
      </c>
      <c r="G214" s="0" t="s">
        <v>3359</v>
      </c>
    </row>
    <row customHeight="1" ht="11.25">
      <c r="A215" s="0" t="s">
        <v>16</v>
      </c>
      <c r="B215" s="0" t="s">
        <v>3337</v>
      </c>
      <c r="C215" s="0" t="s">
        <v>3338</v>
      </c>
      <c r="D215" s="0" t="s">
        <v>3360</v>
      </c>
      <c r="E215" s="0" t="s">
        <v>3361</v>
      </c>
      <c r="F215" s="0" t="s">
        <v>2787</v>
      </c>
      <c r="G215" s="0" t="s">
        <v>3362</v>
      </c>
    </row>
    <row customHeight="1" ht="11.25">
      <c r="A216" s="0" t="s">
        <v>16</v>
      </c>
      <c r="B216" s="0" t="s">
        <v>3337</v>
      </c>
      <c r="C216" s="0" t="s">
        <v>3338</v>
      </c>
      <c r="D216" s="0" t="s">
        <v>3363</v>
      </c>
      <c r="E216" s="0" t="s">
        <v>3364</v>
      </c>
      <c r="F216" s="0" t="s">
        <v>2787</v>
      </c>
      <c r="G216" s="0" t="s">
        <v>3365</v>
      </c>
    </row>
    <row customHeight="1" ht="11.25">
      <c r="A217" s="0" t="s">
        <v>16</v>
      </c>
      <c r="B217" s="0" t="s">
        <v>3337</v>
      </c>
      <c r="C217" s="0" t="s">
        <v>3338</v>
      </c>
      <c r="D217" s="0" t="s">
        <v>3366</v>
      </c>
      <c r="E217" s="0" t="s">
        <v>3367</v>
      </c>
      <c r="F217" s="0" t="s">
        <v>2787</v>
      </c>
      <c r="G217" s="0" t="s">
        <v>3368</v>
      </c>
    </row>
    <row customHeight="1" ht="11.25">
      <c r="A218" s="0" t="s">
        <v>16</v>
      </c>
      <c r="B218" s="0" t="s">
        <v>3337</v>
      </c>
      <c r="C218" s="0" t="s">
        <v>3338</v>
      </c>
      <c r="D218" s="0" t="s">
        <v>3369</v>
      </c>
      <c r="E218" s="0" t="s">
        <v>3370</v>
      </c>
      <c r="F218" s="0" t="s">
        <v>2787</v>
      </c>
      <c r="G218" s="0" t="s">
        <v>3371</v>
      </c>
    </row>
    <row customHeight="1" ht="11.25">
      <c r="A219" s="0" t="s">
        <v>16</v>
      </c>
      <c r="B219" s="0" t="s">
        <v>3337</v>
      </c>
      <c r="C219" s="0" t="s">
        <v>3338</v>
      </c>
      <c r="D219" s="0" t="s">
        <v>3372</v>
      </c>
      <c r="E219" s="0" t="s">
        <v>3373</v>
      </c>
      <c r="F219" s="0" t="s">
        <v>2787</v>
      </c>
      <c r="G219" s="0" t="s">
        <v>3374</v>
      </c>
    </row>
    <row customHeight="1" ht="11.25">
      <c r="A220" s="0" t="s">
        <v>16</v>
      </c>
      <c r="B220" s="0" t="s">
        <v>3337</v>
      </c>
      <c r="C220" s="0" t="s">
        <v>3338</v>
      </c>
      <c r="D220" s="0" t="s">
        <v>3375</v>
      </c>
      <c r="E220" s="0" t="s">
        <v>3376</v>
      </c>
      <c r="F220" s="0" t="s">
        <v>2787</v>
      </c>
      <c r="G220" s="0" t="s">
        <v>3377</v>
      </c>
    </row>
    <row customHeight="1" ht="11.25">
      <c r="A221" s="0" t="s">
        <v>16</v>
      </c>
      <c r="B221" s="0" t="s">
        <v>3337</v>
      </c>
      <c r="C221" s="0" t="s">
        <v>3338</v>
      </c>
      <c r="D221" s="0" t="s">
        <v>3378</v>
      </c>
      <c r="E221" s="0" t="s">
        <v>3379</v>
      </c>
      <c r="F221" s="0" t="s">
        <v>2787</v>
      </c>
      <c r="G221" s="0" t="s">
        <v>3380</v>
      </c>
    </row>
    <row customHeight="1" ht="11.25">
      <c r="A222" s="0" t="s">
        <v>16</v>
      </c>
      <c r="B222" s="0" t="s">
        <v>3337</v>
      </c>
      <c r="C222" s="0" t="s">
        <v>3338</v>
      </c>
      <c r="D222" s="0" t="s">
        <v>3381</v>
      </c>
      <c r="E222" s="0" t="s">
        <v>3382</v>
      </c>
      <c r="F222" s="0" t="s">
        <v>2787</v>
      </c>
      <c r="G222" s="0" t="s">
        <v>3383</v>
      </c>
    </row>
    <row customHeight="1" ht="11.25">
      <c r="A223" s="0" t="s">
        <v>16</v>
      </c>
      <c r="B223" s="0" t="s">
        <v>3337</v>
      </c>
      <c r="C223" s="0" t="s">
        <v>3338</v>
      </c>
      <c r="D223" s="0" t="s">
        <v>3384</v>
      </c>
      <c r="E223" s="0" t="s">
        <v>3385</v>
      </c>
      <c r="F223" s="0" t="s">
        <v>2787</v>
      </c>
      <c r="G223" s="0" t="s">
        <v>3386</v>
      </c>
    </row>
    <row customHeight="1" ht="11.25">
      <c r="A224" s="0" t="s">
        <v>16</v>
      </c>
      <c r="B224" s="0" t="s">
        <v>3337</v>
      </c>
      <c r="C224" s="0" t="s">
        <v>3338</v>
      </c>
      <c r="D224" s="0" t="s">
        <v>3337</v>
      </c>
      <c r="E224" s="0" t="s">
        <v>3338</v>
      </c>
      <c r="F224" s="0" t="s">
        <v>2784</v>
      </c>
      <c r="G224" s="0" t="s">
        <v>3387</v>
      </c>
    </row>
    <row customHeight="1" ht="11.25">
      <c r="A225" s="0" t="s">
        <v>16</v>
      </c>
      <c r="B225" s="0" t="s">
        <v>3337</v>
      </c>
      <c r="C225" s="0" t="s">
        <v>3338</v>
      </c>
      <c r="D225" s="0" t="s">
        <v>3388</v>
      </c>
      <c r="E225" s="0" t="s">
        <v>3389</v>
      </c>
      <c r="F225" s="0" t="s">
        <v>2787</v>
      </c>
      <c r="G225" s="0" t="s">
        <v>3390</v>
      </c>
    </row>
    <row customHeight="1" ht="11.25">
      <c r="A226" s="0" t="s">
        <v>16</v>
      </c>
      <c r="B226" s="0" t="s">
        <v>3337</v>
      </c>
      <c r="C226" s="0" t="s">
        <v>3338</v>
      </c>
      <c r="D226" s="0" t="s">
        <v>3391</v>
      </c>
      <c r="E226" s="0" t="s">
        <v>3392</v>
      </c>
      <c r="F226" s="0" t="s">
        <v>2787</v>
      </c>
      <c r="G226" s="0" t="s">
        <v>3393</v>
      </c>
    </row>
    <row customHeight="1" ht="11.25">
      <c r="A227" s="0" t="s">
        <v>16</v>
      </c>
      <c r="B227" s="0" t="s">
        <v>3337</v>
      </c>
      <c r="C227" s="0" t="s">
        <v>3338</v>
      </c>
      <c r="D227" s="0" t="s">
        <v>3394</v>
      </c>
      <c r="E227" s="0" t="s">
        <v>3395</v>
      </c>
      <c r="F227" s="0" t="s">
        <v>2787</v>
      </c>
      <c r="G227" s="0" t="s">
        <v>3396</v>
      </c>
    </row>
    <row customHeight="1" ht="11.25">
      <c r="A228" s="0" t="s">
        <v>16</v>
      </c>
      <c r="B228" s="0" t="s">
        <v>3337</v>
      </c>
      <c r="C228" s="0" t="s">
        <v>3338</v>
      </c>
      <c r="D228" s="0" t="s">
        <v>3397</v>
      </c>
      <c r="E228" s="0" t="s">
        <v>3398</v>
      </c>
      <c r="F228" s="0" t="s">
        <v>2787</v>
      </c>
      <c r="G228" s="0" t="s">
        <v>3399</v>
      </c>
    </row>
    <row customHeight="1" ht="11.25">
      <c r="A229" s="0" t="s">
        <v>16</v>
      </c>
      <c r="B229" s="0" t="s">
        <v>3400</v>
      </c>
      <c r="C229" s="0" t="s">
        <v>3401</v>
      </c>
      <c r="D229" s="0" t="s">
        <v>3402</v>
      </c>
      <c r="E229" s="0" t="s">
        <v>3403</v>
      </c>
      <c r="F229" s="0" t="s">
        <v>2787</v>
      </c>
      <c r="G229" s="0" t="s">
        <v>3404</v>
      </c>
    </row>
    <row customHeight="1" ht="11.25">
      <c r="A230" s="0" t="s">
        <v>16</v>
      </c>
      <c r="B230" s="0" t="s">
        <v>3400</v>
      </c>
      <c r="C230" s="0" t="s">
        <v>3401</v>
      </c>
      <c r="D230" s="0" t="s">
        <v>3405</v>
      </c>
      <c r="E230" s="0" t="s">
        <v>3406</v>
      </c>
      <c r="F230" s="0" t="s">
        <v>2787</v>
      </c>
      <c r="G230" s="0" t="s">
        <v>3407</v>
      </c>
    </row>
    <row customHeight="1" ht="11.25">
      <c r="A231" s="0" t="s">
        <v>16</v>
      </c>
      <c r="B231" s="0" t="s">
        <v>3400</v>
      </c>
      <c r="C231" s="0" t="s">
        <v>3401</v>
      </c>
      <c r="D231" s="0" t="s">
        <v>3408</v>
      </c>
      <c r="E231" s="0" t="s">
        <v>3409</v>
      </c>
      <c r="F231" s="0" t="s">
        <v>2787</v>
      </c>
      <c r="G231" s="0" t="s">
        <v>3410</v>
      </c>
    </row>
    <row customHeight="1" ht="11.25">
      <c r="A232" s="0" t="s">
        <v>16</v>
      </c>
      <c r="B232" s="0" t="s">
        <v>3400</v>
      </c>
      <c r="C232" s="0" t="s">
        <v>3401</v>
      </c>
      <c r="D232" s="0" t="s">
        <v>2812</v>
      </c>
      <c r="E232" s="0" t="s">
        <v>3411</v>
      </c>
      <c r="F232" s="0" t="s">
        <v>2787</v>
      </c>
      <c r="G232" s="0" t="s">
        <v>3412</v>
      </c>
    </row>
    <row customHeight="1" ht="11.25">
      <c r="A233" s="0" t="s">
        <v>16</v>
      </c>
      <c r="B233" s="0" t="s">
        <v>3400</v>
      </c>
      <c r="C233" s="0" t="s">
        <v>3401</v>
      </c>
      <c r="D233" s="0" t="s">
        <v>3413</v>
      </c>
      <c r="E233" s="0" t="s">
        <v>3414</v>
      </c>
      <c r="F233" s="0" t="s">
        <v>2787</v>
      </c>
      <c r="G233" s="0" t="s">
        <v>3415</v>
      </c>
    </row>
    <row customHeight="1" ht="11.25">
      <c r="A234" s="0" t="s">
        <v>16</v>
      </c>
      <c r="B234" s="0" t="s">
        <v>3400</v>
      </c>
      <c r="C234" s="0" t="s">
        <v>3401</v>
      </c>
      <c r="D234" s="0" t="s">
        <v>3416</v>
      </c>
      <c r="E234" s="0" t="s">
        <v>3417</v>
      </c>
      <c r="F234" s="0" t="s">
        <v>3418</v>
      </c>
      <c r="G234" s="0" t="s">
        <v>3419</v>
      </c>
    </row>
    <row customHeight="1" ht="11.25">
      <c r="A235" s="0" t="s">
        <v>16</v>
      </c>
      <c r="B235" s="0" t="s">
        <v>3400</v>
      </c>
      <c r="C235" s="0" t="s">
        <v>3401</v>
      </c>
      <c r="D235" s="0" t="s">
        <v>3420</v>
      </c>
      <c r="E235" s="0" t="s">
        <v>3421</v>
      </c>
      <c r="F235" s="0" t="s">
        <v>2787</v>
      </c>
      <c r="G235" s="0" t="s">
        <v>3422</v>
      </c>
    </row>
    <row customHeight="1" ht="11.25">
      <c r="A236" s="0" t="s">
        <v>16</v>
      </c>
      <c r="B236" s="0" t="s">
        <v>3400</v>
      </c>
      <c r="C236" s="0" t="s">
        <v>3401</v>
      </c>
      <c r="D236" s="0" t="s">
        <v>3423</v>
      </c>
      <c r="E236" s="0" t="s">
        <v>3424</v>
      </c>
      <c r="F236" s="0" t="s">
        <v>2787</v>
      </c>
      <c r="G236" s="0" t="s">
        <v>3425</v>
      </c>
    </row>
    <row customHeight="1" ht="11.25">
      <c r="A237" s="0" t="s">
        <v>16</v>
      </c>
      <c r="B237" s="0" t="s">
        <v>3400</v>
      </c>
      <c r="C237" s="0" t="s">
        <v>3401</v>
      </c>
      <c r="D237" s="0" t="s">
        <v>3426</v>
      </c>
      <c r="E237" s="0" t="s">
        <v>3427</v>
      </c>
      <c r="F237" s="0" t="s">
        <v>2787</v>
      </c>
      <c r="G237" s="0" t="s">
        <v>3428</v>
      </c>
    </row>
    <row customHeight="1" ht="11.25">
      <c r="A238" s="0" t="s">
        <v>16</v>
      </c>
      <c r="B238" s="0" t="s">
        <v>3400</v>
      </c>
      <c r="C238" s="0" t="s">
        <v>3401</v>
      </c>
      <c r="D238" s="0" t="s">
        <v>3429</v>
      </c>
      <c r="E238" s="0" t="s">
        <v>3430</v>
      </c>
      <c r="F238" s="0" t="s">
        <v>2787</v>
      </c>
      <c r="G238" s="0" t="s">
        <v>3431</v>
      </c>
    </row>
    <row customHeight="1" ht="11.25">
      <c r="A239" s="0" t="s">
        <v>16</v>
      </c>
      <c r="B239" s="0" t="s">
        <v>3400</v>
      </c>
      <c r="C239" s="0" t="s">
        <v>3401</v>
      </c>
      <c r="D239" s="0" t="s">
        <v>3400</v>
      </c>
      <c r="E239" s="0" t="s">
        <v>3401</v>
      </c>
      <c r="F239" s="0" t="s">
        <v>2784</v>
      </c>
      <c r="G239" s="0" t="s">
        <v>3432</v>
      </c>
    </row>
    <row customHeight="1" ht="11.25">
      <c r="A240" s="0" t="s">
        <v>16</v>
      </c>
      <c r="B240" s="0" t="s">
        <v>3400</v>
      </c>
      <c r="C240" s="0" t="s">
        <v>3401</v>
      </c>
      <c r="D240" s="0" t="s">
        <v>3433</v>
      </c>
      <c r="E240" s="0" t="s">
        <v>3434</v>
      </c>
      <c r="F240" s="0" t="s">
        <v>2787</v>
      </c>
      <c r="G240" s="0" t="s">
        <v>3435</v>
      </c>
    </row>
    <row customHeight="1" ht="11.25">
      <c r="A241" s="0" t="s">
        <v>16</v>
      </c>
      <c r="B241" s="0" t="s">
        <v>3400</v>
      </c>
      <c r="C241" s="0" t="s">
        <v>3401</v>
      </c>
      <c r="D241" s="0" t="s">
        <v>3436</v>
      </c>
      <c r="E241" s="0" t="s">
        <v>3437</v>
      </c>
      <c r="F241" s="0" t="s">
        <v>2787</v>
      </c>
      <c r="G241" s="0" t="s">
        <v>3438</v>
      </c>
    </row>
    <row customHeight="1" ht="11.25">
      <c r="A242" s="0" t="s">
        <v>16</v>
      </c>
      <c r="B242" s="0" t="s">
        <v>3400</v>
      </c>
      <c r="C242" s="0" t="s">
        <v>3401</v>
      </c>
      <c r="D242" s="0" t="s">
        <v>3439</v>
      </c>
      <c r="E242" s="0" t="s">
        <v>3440</v>
      </c>
      <c r="F242" s="0" t="s">
        <v>2787</v>
      </c>
      <c r="G242" s="0" t="s">
        <v>3441</v>
      </c>
    </row>
    <row customHeight="1" ht="11.25">
      <c r="A243" s="0" t="s">
        <v>16</v>
      </c>
      <c r="B243" s="0" t="s">
        <v>3442</v>
      </c>
      <c r="C243" s="0" t="s">
        <v>3443</v>
      </c>
      <c r="D243" s="0" t="s">
        <v>3444</v>
      </c>
      <c r="E243" s="0" t="s">
        <v>3445</v>
      </c>
      <c r="F243" s="0" t="s">
        <v>2787</v>
      </c>
      <c r="G243" s="0" t="s">
        <v>3446</v>
      </c>
    </row>
    <row customHeight="1" ht="11.25">
      <c r="A244" s="0" t="s">
        <v>16</v>
      </c>
      <c r="B244" s="0" t="s">
        <v>3442</v>
      </c>
      <c r="C244" s="0" t="s">
        <v>3443</v>
      </c>
      <c r="D244" s="0" t="s">
        <v>3447</v>
      </c>
      <c r="E244" s="0" t="s">
        <v>3448</v>
      </c>
      <c r="F244" s="0" t="s">
        <v>2787</v>
      </c>
      <c r="G244" s="0" t="s">
        <v>3449</v>
      </c>
    </row>
    <row customHeight="1" ht="11.25">
      <c r="A245" s="0" t="s">
        <v>16</v>
      </c>
      <c r="B245" s="0" t="s">
        <v>3442</v>
      </c>
      <c r="C245" s="0" t="s">
        <v>3443</v>
      </c>
      <c r="D245" s="0" t="s">
        <v>3450</v>
      </c>
      <c r="E245" s="0" t="s">
        <v>3451</v>
      </c>
      <c r="F245" s="0" t="s">
        <v>2787</v>
      </c>
      <c r="G245" s="0" t="s">
        <v>3452</v>
      </c>
    </row>
    <row customHeight="1" ht="11.25">
      <c r="A246" s="0" t="s">
        <v>16</v>
      </c>
      <c r="B246" s="0" t="s">
        <v>3442</v>
      </c>
      <c r="C246" s="0" t="s">
        <v>3443</v>
      </c>
      <c r="D246" s="0" t="s">
        <v>3453</v>
      </c>
      <c r="E246" s="0" t="s">
        <v>3454</v>
      </c>
      <c r="F246" s="0" t="s">
        <v>2787</v>
      </c>
      <c r="G246" s="0" t="s">
        <v>3455</v>
      </c>
    </row>
    <row customHeight="1" ht="11.25">
      <c r="A247" s="0" t="s">
        <v>16</v>
      </c>
      <c r="B247" s="0" t="s">
        <v>3442</v>
      </c>
      <c r="C247" s="0" t="s">
        <v>3443</v>
      </c>
      <c r="D247" s="0" t="s">
        <v>3456</v>
      </c>
      <c r="E247" s="0" t="s">
        <v>3457</v>
      </c>
      <c r="F247" s="0" t="s">
        <v>2787</v>
      </c>
      <c r="G247" s="0" t="s">
        <v>3458</v>
      </c>
    </row>
    <row customHeight="1" ht="11.25">
      <c r="A248" s="0" t="s">
        <v>16</v>
      </c>
      <c r="B248" s="0" t="s">
        <v>3442</v>
      </c>
      <c r="C248" s="0" t="s">
        <v>3443</v>
      </c>
      <c r="D248" s="0" t="s">
        <v>3459</v>
      </c>
      <c r="E248" s="0" t="s">
        <v>3460</v>
      </c>
      <c r="F248" s="0" t="s">
        <v>2787</v>
      </c>
      <c r="G248" s="0" t="s">
        <v>3461</v>
      </c>
    </row>
    <row customHeight="1" ht="11.25">
      <c r="A249" s="0" t="s">
        <v>16</v>
      </c>
      <c r="B249" s="0" t="s">
        <v>3442</v>
      </c>
      <c r="C249" s="0" t="s">
        <v>3443</v>
      </c>
      <c r="D249" s="0" t="s">
        <v>3462</v>
      </c>
      <c r="E249" s="0" t="s">
        <v>3463</v>
      </c>
      <c r="F249" s="0" t="s">
        <v>2787</v>
      </c>
      <c r="G249" s="0" t="s">
        <v>3464</v>
      </c>
    </row>
    <row customHeight="1" ht="11.25">
      <c r="A250" s="0" t="s">
        <v>16</v>
      </c>
      <c r="B250" s="0" t="s">
        <v>3442</v>
      </c>
      <c r="C250" s="0" t="s">
        <v>3443</v>
      </c>
      <c r="D250" s="0" t="s">
        <v>3465</v>
      </c>
      <c r="E250" s="0" t="s">
        <v>3466</v>
      </c>
      <c r="F250" s="0" t="s">
        <v>2787</v>
      </c>
      <c r="G250" s="0" t="s">
        <v>3467</v>
      </c>
    </row>
    <row customHeight="1" ht="11.25">
      <c r="A251" s="0" t="s">
        <v>16</v>
      </c>
      <c r="B251" s="0" t="s">
        <v>3442</v>
      </c>
      <c r="C251" s="0" t="s">
        <v>3443</v>
      </c>
      <c r="D251" s="0" t="s">
        <v>3468</v>
      </c>
      <c r="E251" s="0" t="s">
        <v>3469</v>
      </c>
      <c r="F251" s="0" t="s">
        <v>2787</v>
      </c>
      <c r="G251" s="0" t="s">
        <v>3470</v>
      </c>
    </row>
    <row customHeight="1" ht="11.25">
      <c r="A252" s="0" t="s">
        <v>16</v>
      </c>
      <c r="B252" s="0" t="s">
        <v>3442</v>
      </c>
      <c r="C252" s="0" t="s">
        <v>3443</v>
      </c>
      <c r="D252" s="0" t="s">
        <v>3471</v>
      </c>
      <c r="E252" s="0" t="s">
        <v>3472</v>
      </c>
      <c r="F252" s="0" t="s">
        <v>2787</v>
      </c>
      <c r="G252" s="0" t="s">
        <v>3473</v>
      </c>
    </row>
    <row customHeight="1" ht="11.25">
      <c r="A253" s="0" t="s">
        <v>16</v>
      </c>
      <c r="B253" s="0" t="s">
        <v>3442</v>
      </c>
      <c r="C253" s="0" t="s">
        <v>3443</v>
      </c>
      <c r="D253" s="0" t="s">
        <v>3474</v>
      </c>
      <c r="E253" s="0" t="s">
        <v>3475</v>
      </c>
      <c r="F253" s="0" t="s">
        <v>2787</v>
      </c>
      <c r="G253" s="0" t="s">
        <v>3476</v>
      </c>
    </row>
    <row customHeight="1" ht="11.25">
      <c r="A254" s="0" t="s">
        <v>16</v>
      </c>
      <c r="B254" s="0" t="s">
        <v>3442</v>
      </c>
      <c r="C254" s="0" t="s">
        <v>3443</v>
      </c>
      <c r="D254" s="0" t="s">
        <v>3477</v>
      </c>
      <c r="E254" s="0" t="s">
        <v>3478</v>
      </c>
      <c r="F254" s="0" t="s">
        <v>2787</v>
      </c>
      <c r="G254" s="0" t="s">
        <v>3479</v>
      </c>
    </row>
    <row customHeight="1" ht="11.25">
      <c r="A255" s="0" t="s">
        <v>16</v>
      </c>
      <c r="B255" s="0" t="s">
        <v>3442</v>
      </c>
      <c r="C255" s="0" t="s">
        <v>3443</v>
      </c>
      <c r="D255" s="0" t="s">
        <v>3442</v>
      </c>
      <c r="E255" s="0" t="s">
        <v>3443</v>
      </c>
      <c r="F255" s="0" t="s">
        <v>2784</v>
      </c>
      <c r="G255" s="0" t="s">
        <v>3480</v>
      </c>
    </row>
    <row customHeight="1" ht="11.25">
      <c r="A256" s="0" t="s">
        <v>16</v>
      </c>
      <c r="B256" s="0" t="s">
        <v>3442</v>
      </c>
      <c r="C256" s="0" t="s">
        <v>3443</v>
      </c>
      <c r="D256" s="0" t="s">
        <v>3481</v>
      </c>
      <c r="E256" s="0" t="s">
        <v>3482</v>
      </c>
      <c r="F256" s="0" t="s">
        <v>2787</v>
      </c>
      <c r="G256" s="0" t="s">
        <v>3483</v>
      </c>
    </row>
    <row customHeight="1" ht="11.25">
      <c r="A257" s="0" t="s">
        <v>16</v>
      </c>
      <c r="B257" s="0" t="s">
        <v>3442</v>
      </c>
      <c r="C257" s="0" t="s">
        <v>3443</v>
      </c>
      <c r="D257" s="0" t="s">
        <v>3484</v>
      </c>
      <c r="E257" s="0" t="s">
        <v>3485</v>
      </c>
      <c r="F257" s="0" t="s">
        <v>2787</v>
      </c>
      <c r="G257" s="0" t="s">
        <v>3486</v>
      </c>
    </row>
    <row customHeight="1" ht="11.25">
      <c r="A258" s="0" t="s">
        <v>16</v>
      </c>
      <c r="B258" s="0" t="s">
        <v>3487</v>
      </c>
      <c r="C258" s="0" t="s">
        <v>3488</v>
      </c>
      <c r="D258" s="0" t="s">
        <v>3489</v>
      </c>
      <c r="E258" s="0" t="s">
        <v>3490</v>
      </c>
      <c r="F258" s="0" t="s">
        <v>2787</v>
      </c>
      <c r="G258" s="0" t="s">
        <v>3491</v>
      </c>
    </row>
    <row customHeight="1" ht="11.25">
      <c r="A259" s="0" t="s">
        <v>16</v>
      </c>
      <c r="B259" s="0" t="s">
        <v>3487</v>
      </c>
      <c r="C259" s="0" t="s">
        <v>3488</v>
      </c>
      <c r="D259" s="0" t="s">
        <v>3492</v>
      </c>
      <c r="E259" s="0" t="s">
        <v>3493</v>
      </c>
      <c r="F259" s="0" t="s">
        <v>2787</v>
      </c>
      <c r="G259" s="0" t="s">
        <v>3494</v>
      </c>
    </row>
    <row customHeight="1" ht="11.25">
      <c r="A260" s="0" t="s">
        <v>16</v>
      </c>
      <c r="B260" s="0" t="s">
        <v>3487</v>
      </c>
      <c r="C260" s="0" t="s">
        <v>3488</v>
      </c>
      <c r="D260" s="0" t="s">
        <v>3495</v>
      </c>
      <c r="E260" s="0" t="s">
        <v>3496</v>
      </c>
      <c r="F260" s="0" t="s">
        <v>2787</v>
      </c>
      <c r="G260" s="0" t="s">
        <v>3497</v>
      </c>
    </row>
    <row customHeight="1" ht="11.25">
      <c r="A261" s="0" t="s">
        <v>16</v>
      </c>
      <c r="B261" s="0" t="s">
        <v>3487</v>
      </c>
      <c r="C261" s="0" t="s">
        <v>3488</v>
      </c>
      <c r="D261" s="0" t="s">
        <v>3498</v>
      </c>
      <c r="E261" s="0" t="s">
        <v>3499</v>
      </c>
      <c r="F261" s="0" t="s">
        <v>2787</v>
      </c>
      <c r="G261" s="0" t="s">
        <v>3500</v>
      </c>
    </row>
    <row customHeight="1" ht="11.25">
      <c r="A262" s="0" t="s">
        <v>16</v>
      </c>
      <c r="B262" s="0" t="s">
        <v>3487</v>
      </c>
      <c r="C262" s="0" t="s">
        <v>3488</v>
      </c>
      <c r="D262" s="0" t="s">
        <v>3501</v>
      </c>
      <c r="E262" s="0" t="s">
        <v>3502</v>
      </c>
      <c r="F262" s="0" t="s">
        <v>2787</v>
      </c>
      <c r="G262" s="0" t="s">
        <v>3503</v>
      </c>
    </row>
    <row customHeight="1" ht="11.25">
      <c r="A263" s="0" t="s">
        <v>16</v>
      </c>
      <c r="B263" s="0" t="s">
        <v>3487</v>
      </c>
      <c r="C263" s="0" t="s">
        <v>3488</v>
      </c>
      <c r="D263" s="0" t="s">
        <v>3504</v>
      </c>
      <c r="E263" s="0" t="s">
        <v>3505</v>
      </c>
      <c r="F263" s="0" t="s">
        <v>2787</v>
      </c>
      <c r="G263" s="0" t="s">
        <v>3506</v>
      </c>
    </row>
    <row customHeight="1" ht="11.25">
      <c r="A264" s="0" t="s">
        <v>16</v>
      </c>
      <c r="B264" s="0" t="s">
        <v>3487</v>
      </c>
      <c r="C264" s="0" t="s">
        <v>3488</v>
      </c>
      <c r="D264" s="0" t="s">
        <v>3507</v>
      </c>
      <c r="E264" s="0" t="s">
        <v>3508</v>
      </c>
      <c r="F264" s="0" t="s">
        <v>2787</v>
      </c>
      <c r="G264" s="0" t="s">
        <v>3509</v>
      </c>
    </row>
    <row customHeight="1" ht="11.25">
      <c r="A265" s="0" t="s">
        <v>16</v>
      </c>
      <c r="B265" s="0" t="s">
        <v>3487</v>
      </c>
      <c r="C265" s="0" t="s">
        <v>3488</v>
      </c>
      <c r="D265" s="0" t="s">
        <v>3510</v>
      </c>
      <c r="E265" s="0" t="s">
        <v>3511</v>
      </c>
      <c r="F265" s="0" t="s">
        <v>2787</v>
      </c>
      <c r="G265" s="0" t="s">
        <v>3512</v>
      </c>
    </row>
    <row customHeight="1" ht="11.25">
      <c r="A266" s="0" t="s">
        <v>16</v>
      </c>
      <c r="B266" s="0" t="s">
        <v>3487</v>
      </c>
      <c r="C266" s="0" t="s">
        <v>3488</v>
      </c>
      <c r="D266" s="0" t="s">
        <v>3513</v>
      </c>
      <c r="E266" s="0" t="s">
        <v>3514</v>
      </c>
      <c r="F266" s="0" t="s">
        <v>2787</v>
      </c>
      <c r="G266" s="0" t="s">
        <v>3515</v>
      </c>
    </row>
    <row customHeight="1" ht="11.25">
      <c r="A267" s="0" t="s">
        <v>16</v>
      </c>
      <c r="B267" s="0" t="s">
        <v>3487</v>
      </c>
      <c r="C267" s="0" t="s">
        <v>3488</v>
      </c>
      <c r="D267" s="0" t="s">
        <v>3487</v>
      </c>
      <c r="E267" s="0" t="s">
        <v>3488</v>
      </c>
      <c r="F267" s="0" t="s">
        <v>2784</v>
      </c>
      <c r="G267" s="0" t="s">
        <v>3516</v>
      </c>
    </row>
    <row customHeight="1" ht="11.25">
      <c r="A268" s="0" t="s">
        <v>16</v>
      </c>
      <c r="B268" s="0" t="s">
        <v>3487</v>
      </c>
      <c r="C268" s="0" t="s">
        <v>3488</v>
      </c>
      <c r="D268" s="0" t="s">
        <v>3517</v>
      </c>
      <c r="E268" s="0" t="s">
        <v>3518</v>
      </c>
      <c r="F268" s="0" t="s">
        <v>2787</v>
      </c>
      <c r="G268" s="0" t="s">
        <v>3519</v>
      </c>
    </row>
    <row customHeight="1" ht="11.25">
      <c r="A269" s="0" t="s">
        <v>16</v>
      </c>
      <c r="B269" s="0" t="s">
        <v>3520</v>
      </c>
      <c r="C269" s="0" t="s">
        <v>3521</v>
      </c>
      <c r="D269" s="0" t="s">
        <v>3522</v>
      </c>
      <c r="E269" s="0" t="s">
        <v>3523</v>
      </c>
      <c r="F269" s="0" t="s">
        <v>2787</v>
      </c>
      <c r="G269" s="0" t="s">
        <v>3524</v>
      </c>
    </row>
    <row customHeight="1" ht="11.25">
      <c r="A270" s="0" t="s">
        <v>16</v>
      </c>
      <c r="B270" s="0" t="s">
        <v>3520</v>
      </c>
      <c r="C270" s="0" t="s">
        <v>3521</v>
      </c>
      <c r="D270" s="0" t="s">
        <v>3525</v>
      </c>
      <c r="E270" s="0" t="s">
        <v>3526</v>
      </c>
      <c r="F270" s="0" t="s">
        <v>2787</v>
      </c>
      <c r="G270" s="0" t="s">
        <v>3527</v>
      </c>
    </row>
    <row customHeight="1" ht="11.25">
      <c r="A271" s="0" t="s">
        <v>16</v>
      </c>
      <c r="B271" s="0" t="s">
        <v>3520</v>
      </c>
      <c r="C271" s="0" t="s">
        <v>3521</v>
      </c>
      <c r="D271" s="0" t="s">
        <v>3528</v>
      </c>
      <c r="E271" s="0" t="s">
        <v>3529</v>
      </c>
      <c r="F271" s="0" t="s">
        <v>2787</v>
      </c>
      <c r="G271" s="0" t="s">
        <v>3530</v>
      </c>
    </row>
    <row customHeight="1" ht="11.25">
      <c r="A272" s="0" t="s">
        <v>16</v>
      </c>
      <c r="B272" s="0" t="s">
        <v>3520</v>
      </c>
      <c r="C272" s="0" t="s">
        <v>3521</v>
      </c>
      <c r="D272" s="0" t="s">
        <v>3531</v>
      </c>
      <c r="E272" s="0" t="s">
        <v>3532</v>
      </c>
      <c r="F272" s="0" t="s">
        <v>2787</v>
      </c>
      <c r="G272" s="0" t="s">
        <v>3533</v>
      </c>
    </row>
    <row customHeight="1" ht="11.25">
      <c r="A273" s="0" t="s">
        <v>16</v>
      </c>
      <c r="B273" s="0" t="s">
        <v>3520</v>
      </c>
      <c r="C273" s="0" t="s">
        <v>3521</v>
      </c>
      <c r="D273" s="0" t="s">
        <v>2812</v>
      </c>
      <c r="E273" s="0" t="s">
        <v>3534</v>
      </c>
      <c r="F273" s="0" t="s">
        <v>2787</v>
      </c>
      <c r="G273" s="0" t="s">
        <v>3535</v>
      </c>
    </row>
    <row customHeight="1" ht="11.25">
      <c r="A274" s="0" t="s">
        <v>16</v>
      </c>
      <c r="B274" s="0" t="s">
        <v>3520</v>
      </c>
      <c r="C274" s="0" t="s">
        <v>3521</v>
      </c>
      <c r="D274" s="0" t="s">
        <v>3536</v>
      </c>
      <c r="E274" s="0" t="s">
        <v>3537</v>
      </c>
      <c r="F274" s="0" t="s">
        <v>2787</v>
      </c>
      <c r="G274" s="0" t="s">
        <v>3538</v>
      </c>
    </row>
    <row customHeight="1" ht="11.25">
      <c r="A275" s="0" t="s">
        <v>16</v>
      </c>
      <c r="B275" s="0" t="s">
        <v>3520</v>
      </c>
      <c r="C275" s="0" t="s">
        <v>3521</v>
      </c>
      <c r="D275" s="0" t="s">
        <v>3539</v>
      </c>
      <c r="E275" s="0" t="s">
        <v>3540</v>
      </c>
      <c r="F275" s="0" t="s">
        <v>2787</v>
      </c>
      <c r="G275" s="0" t="s">
        <v>3541</v>
      </c>
    </row>
    <row customHeight="1" ht="11.25">
      <c r="A276" s="0" t="s">
        <v>16</v>
      </c>
      <c r="B276" s="0" t="s">
        <v>3520</v>
      </c>
      <c r="C276" s="0" t="s">
        <v>3521</v>
      </c>
      <c r="D276" s="0" t="s">
        <v>3542</v>
      </c>
      <c r="E276" s="0" t="s">
        <v>3543</v>
      </c>
      <c r="F276" s="0" t="s">
        <v>2787</v>
      </c>
      <c r="G276" s="0" t="s">
        <v>3544</v>
      </c>
    </row>
    <row customHeight="1" ht="11.25">
      <c r="A277" s="0" t="s">
        <v>16</v>
      </c>
      <c r="B277" s="0" t="s">
        <v>3520</v>
      </c>
      <c r="C277" s="0" t="s">
        <v>3521</v>
      </c>
      <c r="D277" s="0" t="s">
        <v>3545</v>
      </c>
      <c r="E277" s="0" t="s">
        <v>3546</v>
      </c>
      <c r="F277" s="0" t="s">
        <v>2787</v>
      </c>
      <c r="G277" s="0" t="s">
        <v>3547</v>
      </c>
    </row>
    <row customHeight="1" ht="11.25">
      <c r="A278" s="0" t="s">
        <v>16</v>
      </c>
      <c r="B278" s="0" t="s">
        <v>3520</v>
      </c>
      <c r="C278" s="0" t="s">
        <v>3521</v>
      </c>
      <c r="D278" s="0" t="s">
        <v>3548</v>
      </c>
      <c r="E278" s="0" t="s">
        <v>3549</v>
      </c>
      <c r="F278" s="0" t="s">
        <v>2787</v>
      </c>
      <c r="G278" s="0" t="s">
        <v>3550</v>
      </c>
    </row>
    <row customHeight="1" ht="11.25">
      <c r="A279" s="0" t="s">
        <v>16</v>
      </c>
      <c r="B279" s="0" t="s">
        <v>3520</v>
      </c>
      <c r="C279" s="0" t="s">
        <v>3521</v>
      </c>
      <c r="D279" s="0" t="s">
        <v>3551</v>
      </c>
      <c r="E279" s="0" t="s">
        <v>3552</v>
      </c>
      <c r="F279" s="0" t="s">
        <v>2787</v>
      </c>
      <c r="G279" s="0" t="s">
        <v>3553</v>
      </c>
    </row>
    <row customHeight="1" ht="11.25">
      <c r="A280" s="0" t="s">
        <v>16</v>
      </c>
      <c r="B280" s="0" t="s">
        <v>3520</v>
      </c>
      <c r="C280" s="0" t="s">
        <v>3521</v>
      </c>
      <c r="D280" s="0" t="s">
        <v>3554</v>
      </c>
      <c r="E280" s="0" t="s">
        <v>3555</v>
      </c>
      <c r="F280" s="0" t="s">
        <v>2787</v>
      </c>
      <c r="G280" s="0" t="s">
        <v>3556</v>
      </c>
    </row>
    <row customHeight="1" ht="11.25">
      <c r="A281" s="0" t="s">
        <v>16</v>
      </c>
      <c r="B281" s="0" t="s">
        <v>3520</v>
      </c>
      <c r="C281" s="0" t="s">
        <v>3521</v>
      </c>
      <c r="D281" s="0" t="s">
        <v>3557</v>
      </c>
      <c r="E281" s="0" t="s">
        <v>3558</v>
      </c>
      <c r="F281" s="0" t="s">
        <v>2787</v>
      </c>
      <c r="G281" s="0" t="s">
        <v>3559</v>
      </c>
    </row>
    <row customHeight="1" ht="11.25">
      <c r="A282" s="0" t="s">
        <v>16</v>
      </c>
      <c r="B282" s="0" t="s">
        <v>3520</v>
      </c>
      <c r="C282" s="0" t="s">
        <v>3521</v>
      </c>
      <c r="D282" s="0" t="s">
        <v>3560</v>
      </c>
      <c r="E282" s="0" t="s">
        <v>3561</v>
      </c>
      <c r="F282" s="0" t="s">
        <v>2787</v>
      </c>
      <c r="G282" s="0" t="s">
        <v>3562</v>
      </c>
    </row>
    <row customHeight="1" ht="11.25">
      <c r="A283" s="0" t="s">
        <v>16</v>
      </c>
      <c r="B283" s="0" t="s">
        <v>3520</v>
      </c>
      <c r="C283" s="0" t="s">
        <v>3521</v>
      </c>
      <c r="D283" s="0" t="s">
        <v>3563</v>
      </c>
      <c r="E283" s="0" t="s">
        <v>3564</v>
      </c>
      <c r="F283" s="0" t="s">
        <v>2787</v>
      </c>
      <c r="G283" s="0" t="s">
        <v>3565</v>
      </c>
    </row>
    <row customHeight="1" ht="11.25">
      <c r="A284" s="0" t="s">
        <v>16</v>
      </c>
      <c r="B284" s="0" t="s">
        <v>3520</v>
      </c>
      <c r="C284" s="0" t="s">
        <v>3521</v>
      </c>
      <c r="D284" s="0" t="s">
        <v>3520</v>
      </c>
      <c r="E284" s="0" t="s">
        <v>3521</v>
      </c>
      <c r="F284" s="0" t="s">
        <v>2784</v>
      </c>
      <c r="G284" s="0" t="s">
        <v>3566</v>
      </c>
    </row>
    <row customHeight="1" ht="11.25">
      <c r="A285" s="0" t="s">
        <v>16</v>
      </c>
      <c r="B285" s="0" t="s">
        <v>3567</v>
      </c>
      <c r="C285" s="0" t="s">
        <v>3568</v>
      </c>
      <c r="D285" s="0" t="s">
        <v>3569</v>
      </c>
      <c r="E285" s="0" t="s">
        <v>3570</v>
      </c>
      <c r="F285" s="0" t="s">
        <v>2787</v>
      </c>
      <c r="G285" s="0" t="s">
        <v>3571</v>
      </c>
    </row>
    <row customHeight="1" ht="11.25">
      <c r="A286" s="0" t="s">
        <v>16</v>
      </c>
      <c r="B286" s="0" t="s">
        <v>3567</v>
      </c>
      <c r="C286" s="0" t="s">
        <v>3568</v>
      </c>
      <c r="D286" s="0" t="s">
        <v>3572</v>
      </c>
      <c r="E286" s="0" t="s">
        <v>3573</v>
      </c>
      <c r="F286" s="0" t="s">
        <v>2787</v>
      </c>
      <c r="G286" s="0" t="s">
        <v>3574</v>
      </c>
    </row>
    <row customHeight="1" ht="11.25">
      <c r="A287" s="0" t="s">
        <v>16</v>
      </c>
      <c r="B287" s="0" t="s">
        <v>3567</v>
      </c>
      <c r="C287" s="0" t="s">
        <v>3568</v>
      </c>
      <c r="D287" s="0" t="s">
        <v>2880</v>
      </c>
      <c r="E287" s="0" t="s">
        <v>3575</v>
      </c>
      <c r="F287" s="0" t="s">
        <v>2787</v>
      </c>
      <c r="G287" s="0" t="s">
        <v>3576</v>
      </c>
    </row>
    <row customHeight="1" ht="11.25">
      <c r="A288" s="0" t="s">
        <v>16</v>
      </c>
      <c r="B288" s="0" t="s">
        <v>3567</v>
      </c>
      <c r="C288" s="0" t="s">
        <v>3568</v>
      </c>
      <c r="D288" s="0" t="s">
        <v>3577</v>
      </c>
      <c r="E288" s="0" t="s">
        <v>3578</v>
      </c>
      <c r="F288" s="0" t="s">
        <v>2787</v>
      </c>
      <c r="G288" s="0" t="s">
        <v>3579</v>
      </c>
    </row>
    <row customHeight="1" ht="11.25">
      <c r="A289" s="0" t="s">
        <v>16</v>
      </c>
      <c r="B289" s="0" t="s">
        <v>3567</v>
      </c>
      <c r="C289" s="0" t="s">
        <v>3568</v>
      </c>
      <c r="D289" s="0" t="s">
        <v>3580</v>
      </c>
      <c r="E289" s="0" t="s">
        <v>3581</v>
      </c>
      <c r="F289" s="0" t="s">
        <v>2787</v>
      </c>
      <c r="G289" s="0" t="s">
        <v>3582</v>
      </c>
    </row>
    <row customHeight="1" ht="11.25">
      <c r="A290" s="0" t="s">
        <v>16</v>
      </c>
      <c r="B290" s="0" t="s">
        <v>3567</v>
      </c>
      <c r="C290" s="0" t="s">
        <v>3568</v>
      </c>
      <c r="D290" s="0" t="s">
        <v>3583</v>
      </c>
      <c r="E290" s="0" t="s">
        <v>3584</v>
      </c>
      <c r="F290" s="0" t="s">
        <v>2787</v>
      </c>
      <c r="G290" s="0" t="s">
        <v>3585</v>
      </c>
    </row>
    <row customHeight="1" ht="11.25">
      <c r="A291" s="0" t="s">
        <v>16</v>
      </c>
      <c r="B291" s="0" t="s">
        <v>3567</v>
      </c>
      <c r="C291" s="0" t="s">
        <v>3568</v>
      </c>
      <c r="D291" s="0" t="s">
        <v>3586</v>
      </c>
      <c r="E291" s="0" t="s">
        <v>3587</v>
      </c>
      <c r="F291" s="0" t="s">
        <v>2787</v>
      </c>
      <c r="G291" s="0" t="s">
        <v>3588</v>
      </c>
    </row>
    <row customHeight="1" ht="11.25">
      <c r="A292" s="0" t="s">
        <v>16</v>
      </c>
      <c r="B292" s="0" t="s">
        <v>3567</v>
      </c>
      <c r="C292" s="0" t="s">
        <v>3568</v>
      </c>
      <c r="D292" s="0" t="s">
        <v>3589</v>
      </c>
      <c r="E292" s="0" t="s">
        <v>3590</v>
      </c>
      <c r="F292" s="0" t="s">
        <v>2787</v>
      </c>
      <c r="G292" s="0" t="s">
        <v>3591</v>
      </c>
    </row>
    <row customHeight="1" ht="11.25">
      <c r="A293" s="0" t="s">
        <v>16</v>
      </c>
      <c r="B293" s="0" t="s">
        <v>3567</v>
      </c>
      <c r="C293" s="0" t="s">
        <v>3568</v>
      </c>
      <c r="D293" s="0" t="s">
        <v>3262</v>
      </c>
      <c r="E293" s="0" t="s">
        <v>3592</v>
      </c>
      <c r="F293" s="0" t="s">
        <v>2787</v>
      </c>
      <c r="G293" s="0" t="s">
        <v>3593</v>
      </c>
    </row>
    <row customHeight="1" ht="11.25">
      <c r="A294" s="0" t="s">
        <v>16</v>
      </c>
      <c r="B294" s="0" t="s">
        <v>3567</v>
      </c>
      <c r="C294" s="0" t="s">
        <v>3568</v>
      </c>
      <c r="D294" s="0" t="s">
        <v>3266</v>
      </c>
      <c r="E294" s="0" t="s">
        <v>3594</v>
      </c>
      <c r="F294" s="0" t="s">
        <v>2787</v>
      </c>
      <c r="G294" s="0" t="s">
        <v>3595</v>
      </c>
    </row>
    <row customHeight="1" ht="11.25">
      <c r="A295" s="0" t="s">
        <v>16</v>
      </c>
      <c r="B295" s="0" t="s">
        <v>3567</v>
      </c>
      <c r="C295" s="0" t="s">
        <v>3568</v>
      </c>
      <c r="D295" s="0" t="s">
        <v>3596</v>
      </c>
      <c r="E295" s="0" t="s">
        <v>3597</v>
      </c>
      <c r="F295" s="0" t="s">
        <v>2787</v>
      </c>
      <c r="G295" s="0" t="s">
        <v>3598</v>
      </c>
    </row>
    <row customHeight="1" ht="11.25">
      <c r="A296" s="0" t="s">
        <v>16</v>
      </c>
      <c r="B296" s="0" t="s">
        <v>3567</v>
      </c>
      <c r="C296" s="0" t="s">
        <v>3568</v>
      </c>
      <c r="D296" s="0" t="s">
        <v>3599</v>
      </c>
      <c r="E296" s="0" t="s">
        <v>3600</v>
      </c>
      <c r="F296" s="0" t="s">
        <v>2787</v>
      </c>
      <c r="G296" s="0" t="s">
        <v>3601</v>
      </c>
    </row>
    <row customHeight="1" ht="11.25">
      <c r="A297" s="0" t="s">
        <v>16</v>
      </c>
      <c r="B297" s="0" t="s">
        <v>3567</v>
      </c>
      <c r="C297" s="0" t="s">
        <v>3568</v>
      </c>
      <c r="D297" s="0" t="s">
        <v>3602</v>
      </c>
      <c r="E297" s="0" t="s">
        <v>3603</v>
      </c>
      <c r="F297" s="0" t="s">
        <v>2787</v>
      </c>
      <c r="G297" s="0" t="s">
        <v>3604</v>
      </c>
    </row>
    <row customHeight="1" ht="11.25">
      <c r="A298" s="0" t="s">
        <v>16</v>
      </c>
      <c r="B298" s="0" t="s">
        <v>3567</v>
      </c>
      <c r="C298" s="0" t="s">
        <v>3568</v>
      </c>
      <c r="D298" s="0" t="s">
        <v>3567</v>
      </c>
      <c r="E298" s="0" t="s">
        <v>3568</v>
      </c>
      <c r="F298" s="0" t="s">
        <v>2784</v>
      </c>
      <c r="G298" s="0" t="s">
        <v>3605</v>
      </c>
    </row>
    <row customHeight="1" ht="11.25">
      <c r="A299" s="0" t="s">
        <v>16</v>
      </c>
      <c r="B299" s="0" t="s">
        <v>3567</v>
      </c>
      <c r="C299" s="0" t="s">
        <v>3568</v>
      </c>
      <c r="D299" s="0" t="s">
        <v>3606</v>
      </c>
      <c r="E299" s="0" t="s">
        <v>3607</v>
      </c>
      <c r="F299" s="0" t="s">
        <v>2787</v>
      </c>
      <c r="G299" s="0" t="s">
        <v>3608</v>
      </c>
    </row>
    <row customHeight="1" ht="11.25">
      <c r="A300" s="0" t="s">
        <v>16</v>
      </c>
      <c r="B300" s="0" t="s">
        <v>3609</v>
      </c>
      <c r="C300" s="0" t="s">
        <v>3610</v>
      </c>
      <c r="D300" s="0" t="s">
        <v>3609</v>
      </c>
      <c r="E300" s="0" t="s">
        <v>3610</v>
      </c>
      <c r="F300" s="0" t="s">
        <v>2965</v>
      </c>
      <c r="G300" s="0" t="s">
        <v>3611</v>
      </c>
    </row>
    <row customHeight="1" ht="11.25">
      <c r="A301" s="0" t="s">
        <v>16</v>
      </c>
      <c r="B301" s="0" t="s">
        <v>3612</v>
      </c>
      <c r="C301" s="0" t="s">
        <v>3613</v>
      </c>
      <c r="D301" s="0" t="s">
        <v>3612</v>
      </c>
      <c r="E301" s="0" t="s">
        <v>3613</v>
      </c>
      <c r="F301" s="0" t="s">
        <v>2965</v>
      </c>
      <c r="G301" s="0" t="s">
        <v>3614</v>
      </c>
    </row>
    <row customHeight="1" ht="11.25">
      <c r="A302" s="0" t="s">
        <v>16</v>
      </c>
      <c r="B302" s="0" t="s">
        <v>101</v>
      </c>
      <c r="C302" s="0" t="s">
        <v>102</v>
      </c>
      <c r="D302" s="0" t="s">
        <v>101</v>
      </c>
      <c r="E302" s="0" t="s">
        <v>102</v>
      </c>
      <c r="F302" s="0" t="s">
        <v>2965</v>
      </c>
      <c r="G302" s="0" t="s">
        <v>100</v>
      </c>
    </row>
    <row customHeight="1" ht="11.25">
      <c r="A303" s="0" t="s">
        <v>16</v>
      </c>
      <c r="B303" s="0" t="s">
        <v>3615</v>
      </c>
      <c r="C303" s="0" t="s">
        <v>3616</v>
      </c>
      <c r="D303" s="0" t="s">
        <v>3615</v>
      </c>
      <c r="E303" s="0" t="s">
        <v>3616</v>
      </c>
      <c r="F303" s="0" t="s">
        <v>2965</v>
      </c>
      <c r="G303" s="0" t="s">
        <v>3617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DC9DF-01E5-80D3-4BC1-0.D9D287E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3667</v>
      </c>
      <c r="B1" s="841" t="s">
        <v>3668</v>
      </c>
      <c r="C1" s="841" t="s">
        <v>1184</v>
      </c>
    </row>
    <row customHeight="1" ht="11.25">
      <c r="A2" s="841">
        <v>4189678</v>
      </c>
      <c r="B2" s="841" t="s">
        <v>3669</v>
      </c>
      <c r="C2" s="841" t="s">
        <v>3670</v>
      </c>
    </row>
    <row customHeight="1" ht="11.25">
      <c r="A3" s="841">
        <v>4190415</v>
      </c>
      <c r="B3" s="841" t="s">
        <v>3671</v>
      </c>
      <c r="C3" s="841" t="s">
        <v>3670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A54A-EB97-528C-B789-0.3029D5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3672</v>
      </c>
      <c r="B1" s="169" t="s">
        <v>3673</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BA27C-0E73-C0B3-F62F-0.62A69C9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3674</v>
      </c>
      <c r="B1" s="0" t="b">
        <v>1</v>
      </c>
    </row>
    <row customHeight="1" ht="11.25">
      <c r="A2" s="0" t="s">
        <v>3675</v>
      </c>
      <c r="B2" s="0" t="b">
        <v>0</v>
      </c>
    </row>
    <row customHeight="1" ht="11.25">
      <c r="A3" s="0" t="s">
        <v>3676</v>
      </c>
      <c r="B3" s="0" t="b">
        <v>1</v>
      </c>
    </row>
    <row customHeight="1" ht="11.25">
      <c r="A4" s="0" t="s">
        <v>3677</v>
      </c>
      <c r="B4" s="0" t="b">
        <v>0</v>
      </c>
    </row>
    <row customHeight="1" ht="11.25">
      <c r="A5" s="0" t="s">
        <v>3678</v>
      </c>
      <c r="B5" s="0" t="b">
        <v>0</v>
      </c>
    </row>
    <row customHeight="1" ht="11.25">
      <c r="A6" s="0" t="s">
        <v>3679</v>
      </c>
      <c r="B6" s="0" t="b">
        <v>0</v>
      </c>
    </row>
    <row customHeight="1" ht="11.25">
      <c r="A7" s="0" t="s">
        <v>3680</v>
      </c>
      <c r="B7" s="0" t="b">
        <v>0</v>
      </c>
    </row>
    <row customHeight="1" ht="11.25">
      <c r="A8" s="0" t="s">
        <v>3681</v>
      </c>
      <c r="B8" s="0" t="b">
        <v>0</v>
      </c>
    </row>
    <row customHeight="1" ht="11.25">
      <c r="A9" s="0" t="s">
        <v>3682</v>
      </c>
      <c r="B9" s="0" t="b">
        <v>0</v>
      </c>
    </row>
    <row customHeight="1" ht="11.25">
      <c r="A10" s="0" t="s">
        <v>3683</v>
      </c>
      <c r="B10" s="0" t="b">
        <v>0</v>
      </c>
    </row>
    <row customHeight="1" ht="11.25">
      <c r="A11" s="0" t="s">
        <v>3684</v>
      </c>
      <c r="B11" s="0" t="b">
        <v>0</v>
      </c>
    </row>
    <row customHeight="1" ht="11.25">
      <c r="A12" s="0" t="s">
        <v>3685</v>
      </c>
      <c r="B12" s="0" t="b">
        <v>0</v>
      </c>
    </row>
    <row customHeight="1" ht="11.25">
      <c r="A13" s="0" t="s">
        <v>3686</v>
      </c>
      <c r="B13" s="0" t="b">
        <v>0</v>
      </c>
    </row>
    <row customHeight="1" ht="11.25">
      <c r="A14" s="0" t="s">
        <v>3687</v>
      </c>
      <c r="B14" s="0" t="b">
        <v>1</v>
      </c>
    </row>
    <row customHeight="1" ht="11.25">
      <c r="A15" s="0" t="s">
        <v>3688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083F-9556-C7F3-0294-0.E73D52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0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0686D-E921-8299-48BB-0.DF07589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3689</v>
      </c>
      <c r="B1" s="73" t="s">
        <v>3690</v>
      </c>
    </row>
    <row customHeight="1" ht="11.25">
      <c r="A2" s="70" t="s">
        <v>3691</v>
      </c>
      <c r="B2" s="70" t="s">
        <v>3692</v>
      </c>
    </row>
    <row customHeight="1" ht="11.25">
      <c r="A3" s="70" t="s">
        <v>3693</v>
      </c>
      <c r="B3" s="70" t="s">
        <v>3694</v>
      </c>
    </row>
    <row customHeight="1" ht="11.25">
      <c r="A4" s="70" t="s">
        <v>3695</v>
      </c>
      <c r="B4" s="70" t="s">
        <v>3696</v>
      </c>
    </row>
    <row customHeight="1" ht="11.25">
      <c r="A5" s="70" t="s">
        <v>3697</v>
      </c>
      <c r="B5" s="70" t="s">
        <v>3698</v>
      </c>
    </row>
    <row customHeight="1" ht="11.25">
      <c r="A6" s="70" t="s">
        <v>3699</v>
      </c>
      <c r="B6" s="70" t="s">
        <v>3700</v>
      </c>
    </row>
    <row customHeight="1" ht="11.25">
      <c r="A7" s="70" t="s">
        <v>3701</v>
      </c>
      <c r="B7" s="70" t="s">
        <v>3702</v>
      </c>
    </row>
    <row customHeight="1" ht="11.25">
      <c r="A8" s="70" t="s">
        <v>3703</v>
      </c>
      <c r="B8" s="70" t="s">
        <v>3704</v>
      </c>
    </row>
    <row customHeight="1" ht="11.25">
      <c r="A9" s="70" t="s">
        <v>3705</v>
      </c>
      <c r="B9" s="70" t="s">
        <v>3706</v>
      </c>
    </row>
    <row customHeight="1" ht="11.25">
      <c r="A10" s="70" t="s">
        <v>3707</v>
      </c>
      <c r="B10" s="70" t="s">
        <v>3708</v>
      </c>
    </row>
    <row customHeight="1" ht="11.25">
      <c r="A11" s="70" t="s">
        <v>3709</v>
      </c>
      <c r="B11" s="70" t="s">
        <v>3710</v>
      </c>
    </row>
    <row customHeight="1" ht="11.25">
      <c r="A12" s="70" t="s">
        <v>3711</v>
      </c>
      <c r="B12" s="70" t="s">
        <v>3712</v>
      </c>
    </row>
    <row customHeight="1" ht="11.25">
      <c r="A13" s="70" t="s">
        <v>3713</v>
      </c>
      <c r="B13" s="70" t="s">
        <v>3714</v>
      </c>
    </row>
    <row customHeight="1" ht="11.25">
      <c r="A14" s="70" t="s">
        <v>3715</v>
      </c>
      <c r="B14" s="70" t="s">
        <v>3716</v>
      </c>
    </row>
    <row customHeight="1" ht="11.25">
      <c r="A15" s="70" t="s">
        <v>3717</v>
      </c>
      <c r="B15" s="70" t="s">
        <v>3718</v>
      </c>
    </row>
    <row customHeight="1" ht="11.25">
      <c r="A16" s="70" t="s">
        <v>3719</v>
      </c>
      <c r="B16" s="70" t="s">
        <v>3720</v>
      </c>
    </row>
    <row customHeight="1" ht="11.25">
      <c r="A17" s="70" t="s">
        <v>3721</v>
      </c>
      <c r="B17" s="70" t="s">
        <v>3722</v>
      </c>
    </row>
    <row customHeight="1" ht="11.25">
      <c r="A18" s="70" t="s">
        <v>3723</v>
      </c>
      <c r="B18" s="70" t="s">
        <v>3724</v>
      </c>
    </row>
    <row customHeight="1" ht="11.25">
      <c r="A19" s="70" t="s">
        <v>3725</v>
      </c>
      <c r="B19" s="70" t="s">
        <v>3726</v>
      </c>
    </row>
    <row customHeight="1" ht="11.25">
      <c r="A20" s="70" t="s">
        <v>3727</v>
      </c>
      <c r="B20" s="70" t="s">
        <v>3728</v>
      </c>
    </row>
    <row customHeight="1" ht="11.25">
      <c r="A21" s="70" t="s">
        <v>3729</v>
      </c>
      <c r="B21" s="70" t="s">
        <v>3730</v>
      </c>
    </row>
    <row customHeight="1" ht="11.25">
      <c r="A22" s="70" t="s">
        <v>3731</v>
      </c>
      <c r="B22" s="70" t="s">
        <v>3732</v>
      </c>
    </row>
    <row customHeight="1" ht="11.25">
      <c r="A23" s="70" t="s">
        <v>3733</v>
      </c>
      <c r="B23" s="70" t="s">
        <v>3734</v>
      </c>
    </row>
    <row customHeight="1" ht="11.25">
      <c r="A24" s="70" t="s">
        <v>3735</v>
      </c>
      <c r="B24" s="70" t="s">
        <v>3736</v>
      </c>
    </row>
    <row customHeight="1" ht="11.25">
      <c r="A25" s="70" t="s">
        <v>3737</v>
      </c>
      <c r="B25" s="70" t="s">
        <v>3738</v>
      </c>
    </row>
    <row customHeight="1" ht="11.25">
      <c r="A26" s="70" t="s">
        <v>3739</v>
      </c>
      <c r="B26" s="70" t="s">
        <v>3740</v>
      </c>
    </row>
    <row customHeight="1" ht="11.25">
      <c r="A27" s="70" t="s">
        <v>3741</v>
      </c>
      <c r="B27" s="70" t="s">
        <v>3742</v>
      </c>
    </row>
    <row customHeight="1" ht="11.25">
      <c r="A28" s="70" t="s">
        <v>3743</v>
      </c>
      <c r="B28" s="70" t="s">
        <v>3744</v>
      </c>
    </row>
    <row customHeight="1" ht="11.25">
      <c r="A29" s="70" t="s">
        <v>3745</v>
      </c>
      <c r="B29" s="70" t="s">
        <v>3746</v>
      </c>
    </row>
    <row customHeight="1" ht="11.25">
      <c r="A30" s="70" t="s">
        <v>3747</v>
      </c>
      <c r="B30" s="70" t="s">
        <v>3748</v>
      </c>
    </row>
    <row customHeight="1" ht="11.25">
      <c r="A31" s="70" t="s">
        <v>3749</v>
      </c>
      <c r="B31" s="70" t="s">
        <v>3750</v>
      </c>
    </row>
    <row customHeight="1" ht="11.25">
      <c r="A32" s="70" t="s">
        <v>3751</v>
      </c>
      <c r="B32" s="70" t="s">
        <v>3752</v>
      </c>
    </row>
    <row customHeight="1" ht="11.25">
      <c r="A33" s="70" t="s">
        <v>3753</v>
      </c>
      <c r="B33" s="70" t="s">
        <v>3754</v>
      </c>
    </row>
    <row customHeight="1" ht="11.25">
      <c r="A34" s="70" t="s">
        <v>3755</v>
      </c>
      <c r="B34" s="70" t="s">
        <v>3756</v>
      </c>
    </row>
    <row customHeight="1" ht="11.25">
      <c r="A35" s="70" t="s">
        <v>3757</v>
      </c>
      <c r="B35" s="70" t="s">
        <v>3758</v>
      </c>
    </row>
    <row customHeight="1" ht="11.25">
      <c r="A36" s="70" t="s">
        <v>3759</v>
      </c>
      <c r="B36" s="70" t="s">
        <v>3760</v>
      </c>
    </row>
    <row customHeight="1" ht="11.25">
      <c r="A37" s="70" t="s">
        <v>3761</v>
      </c>
      <c r="B37" s="70" t="s">
        <v>3762</v>
      </c>
    </row>
    <row customHeight="1" ht="11.25">
      <c r="A38" s="70" t="s">
        <v>3763</v>
      </c>
      <c r="B38" s="70" t="s">
        <v>3764</v>
      </c>
    </row>
    <row customHeight="1" ht="11.25">
      <c r="A39" s="70" t="s">
        <v>3765</v>
      </c>
      <c r="B39" s="70" t="s">
        <v>3766</v>
      </c>
    </row>
    <row customHeight="1" ht="11.25">
      <c r="A40" s="70" t="s">
        <v>3767</v>
      </c>
      <c r="B40" s="70" t="s">
        <v>3768</v>
      </c>
    </row>
    <row customHeight="1" ht="11.25">
      <c r="A41" s="70" t="s">
        <v>3769</v>
      </c>
      <c r="B41" s="70" t="s">
        <v>3770</v>
      </c>
    </row>
    <row customHeight="1" ht="11.25">
      <c r="A42" s="70" t="s">
        <v>3771</v>
      </c>
      <c r="B42" s="70" t="s">
        <v>3772</v>
      </c>
    </row>
    <row customHeight="1" ht="11.25">
      <c r="A43" s="70" t="s">
        <v>3773</v>
      </c>
      <c r="B43" s="70" t="s">
        <v>3774</v>
      </c>
    </row>
    <row customHeight="1" ht="11.25">
      <c r="A44" s="70" t="s">
        <v>3775</v>
      </c>
      <c r="B44" s="70" t="s">
        <v>3776</v>
      </c>
    </row>
    <row customHeight="1" ht="11.25">
      <c r="A45" s="70" t="s">
        <v>3777</v>
      </c>
      <c r="B45" s="70" t="s">
        <v>3778</v>
      </c>
    </row>
    <row customHeight="1" ht="11.25">
      <c r="A46" s="70" t="s">
        <v>3779</v>
      </c>
      <c r="B46" s="70" t="s">
        <v>3780</v>
      </c>
    </row>
    <row customHeight="1" ht="11.25">
      <c r="A47" s="70" t="s">
        <v>3781</v>
      </c>
      <c r="B47" s="70" t="s">
        <v>3782</v>
      </c>
    </row>
    <row customHeight="1" ht="11.25">
      <c r="A48" s="70" t="s">
        <v>3783</v>
      </c>
      <c r="B48" s="70" t="s">
        <v>3784</v>
      </c>
    </row>
    <row customHeight="1" ht="11.25">
      <c r="A49" s="70" t="s">
        <v>3785</v>
      </c>
      <c r="B49" s="70" t="s">
        <v>3786</v>
      </c>
    </row>
    <row customHeight="1" ht="11.25">
      <c r="A50" s="70" t="s">
        <v>3787</v>
      </c>
      <c r="B50" s="70" t="s">
        <v>3788</v>
      </c>
    </row>
    <row customHeight="1" ht="11.25">
      <c r="A51" s="70" t="s">
        <v>3789</v>
      </c>
      <c r="B51" s="70" t="s">
        <v>3790</v>
      </c>
    </row>
    <row customHeight="1" ht="11.25">
      <c r="A52" s="70" t="s">
        <v>3791</v>
      </c>
      <c r="B52" s="70" t="s">
        <v>3792</v>
      </c>
    </row>
    <row customHeight="1" ht="11.25">
      <c r="A53" s="70" t="s">
        <v>3793</v>
      </c>
      <c r="B53" s="70" t="s">
        <v>3794</v>
      </c>
    </row>
    <row customHeight="1" ht="11.25">
      <c r="A54" s="70" t="s">
        <v>3795</v>
      </c>
      <c r="B54" s="70" t="s">
        <v>3796</v>
      </c>
    </row>
    <row customHeight="1" ht="11.25">
      <c r="A55" s="70" t="s">
        <v>3797</v>
      </c>
      <c r="B55" s="70" t="s">
        <v>3798</v>
      </c>
    </row>
    <row customHeight="1" ht="11.25">
      <c r="A56" s="70" t="s">
        <v>3799</v>
      </c>
      <c r="B56" s="70" t="s">
        <v>3800</v>
      </c>
    </row>
    <row customHeight="1" ht="11.25">
      <c r="A57" s="70" t="s">
        <v>3801</v>
      </c>
      <c r="B57" s="70" t="s">
        <v>3802</v>
      </c>
    </row>
    <row customHeight="1" ht="11.25">
      <c r="A58" s="70" t="s">
        <v>3803</v>
      </c>
      <c r="B58" s="70" t="s">
        <v>3804</v>
      </c>
    </row>
    <row customHeight="1" ht="11.25">
      <c r="A59" s="70" t="s">
        <v>3805</v>
      </c>
      <c r="B59" s="70" t="s">
        <v>3806</v>
      </c>
    </row>
    <row customHeight="1" ht="11.25">
      <c r="A60" s="70" t="s">
        <v>3807</v>
      </c>
      <c r="B60" s="70" t="s">
        <v>3808</v>
      </c>
    </row>
    <row customHeight="1" ht="11.25">
      <c r="A61" s="70"/>
      <c r="B61" s="70" t="s">
        <v>3809</v>
      </c>
    </row>
    <row customHeight="1" ht="11.25">
      <c r="A62" s="70"/>
      <c r="B62" s="70" t="s">
        <v>3810</v>
      </c>
    </row>
    <row customHeight="1" ht="11.25">
      <c r="A63" s="70"/>
      <c r="B63" s="70" t="s">
        <v>3811</v>
      </c>
    </row>
    <row customHeight="1" ht="11.25">
      <c r="A64" s="70"/>
      <c r="B64" s="70" t="s">
        <v>3812</v>
      </c>
    </row>
    <row customHeight="1" ht="11.25">
      <c r="A65" s="70"/>
      <c r="B65" s="70" t="s">
        <v>3813</v>
      </c>
    </row>
    <row customHeight="1" ht="11.25">
      <c r="A66" s="70"/>
      <c r="B66" s="70" t="s">
        <v>3814</v>
      </c>
    </row>
    <row customHeight="1" ht="11.25">
      <c r="A67" s="70"/>
      <c r="B67" s="70" t="s">
        <v>3815</v>
      </c>
    </row>
    <row customHeight="1" ht="11.25">
      <c r="A68" s="70"/>
      <c r="B68" s="70" t="s">
        <v>3816</v>
      </c>
    </row>
    <row customHeight="1" ht="11.25">
      <c r="A69" s="70"/>
      <c r="B69" s="70" t="s">
        <v>3817</v>
      </c>
    </row>
    <row customHeight="1" ht="11.25">
      <c r="A70" s="70"/>
      <c r="B70" s="70" t="s">
        <v>3818</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F2689-4B6E-9B03-EC54-0.20C7B40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3819</v>
      </c>
    </row>
    <row customHeight="1" ht="90">
      <c r="B2" s="100" t="s">
        <v>3820</v>
      </c>
    </row>
    <row customHeight="1" ht="67.5">
      <c r="B3" s="100" t="s">
        <v>3821</v>
      </c>
    </row>
    <row customHeight="1" ht="33.75">
      <c r="B4" s="100" t="s">
        <v>3822</v>
      </c>
    </row>
    <row customHeight="1" ht="11.25">
      <c r="B5" s="100" t="s">
        <v>3823</v>
      </c>
    </row>
    <row customHeight="1" ht="22.5">
      <c r="B6" s="100" t="s">
        <v>3824</v>
      </c>
    </row>
    <row customHeight="1" ht="22.5">
      <c r="B7" s="100" t="s">
        <v>3825</v>
      </c>
    </row>
    <row customHeight="1" ht="22.5">
      <c r="B8" s="100" t="s">
        <v>3826</v>
      </c>
    </row>
    <row customHeight="1" ht="22.5">
      <c r="B9" s="100" t="s">
        <v>3827</v>
      </c>
    </row>
    <row customHeight="1" ht="56.25">
      <c r="B10" s="100" t="s">
        <v>3828</v>
      </c>
    </row>
    <row customHeight="1" ht="12.75">
      <c r="B11" s="165" t="s">
        <v>3829</v>
      </c>
    </row>
    <row customHeight="1" ht="11.25">
      <c r="B12" s="99" t="s">
        <v>3830</v>
      </c>
    </row>
    <row customHeight="1" ht="22.5">
      <c r="B13" s="100" t="s">
        <v>3831</v>
      </c>
    </row>
    <row customHeight="1" ht="67.5">
      <c r="B14" s="100" t="s">
        <v>3832</v>
      </c>
    </row>
    <row customHeight="1" ht="22.5">
      <c r="B15" s="100" t="s">
        <v>3833</v>
      </c>
    </row>
    <row customHeight="1" ht="11.25">
      <c r="B16" s="99" t="s">
        <v>3834</v>
      </c>
      <c r="D16" s="106"/>
    </row>
    <row customHeight="1" ht="33.75">
      <c r="B17" s="100" t="s">
        <v>3835</v>
      </c>
    </row>
    <row customHeight="1" ht="33.75">
      <c r="B18" s="100" t="s">
        <v>3836</v>
      </c>
    </row>
    <row customHeight="1" ht="11.25">
      <c r="B19" s="100" t="s">
        <v>3837</v>
      </c>
    </row>
    <row customHeight="1" ht="33.75">
      <c r="B20" s="100" t="s">
        <v>3838</v>
      </c>
    </row>
    <row customHeight="1" ht="11.25">
      <c r="B21" s="99" t="s">
        <v>3839</v>
      </c>
    </row>
    <row customHeight="1" ht="11.25">
      <c r="B22" s="100" t="s">
        <v>3840</v>
      </c>
    </row>
    <row r="24" customHeight="1" ht="22.5">
      <c r="B24" s="167" t="s">
        <v>3841</v>
      </c>
    </row>
    <row r="26" customHeight="1" ht="11.25">
      <c r="B26" s="99" t="s">
        <v>3842</v>
      </c>
    </row>
    <row customHeight="1" ht="22.5">
      <c r="B27" s="166" t="s">
        <v>401</v>
      </c>
    </row>
    <row customHeight="1" ht="56.25">
      <c r="B28" s="166" t="s">
        <v>3843</v>
      </c>
    </row>
    <row customHeight="1" ht="11.25">
      <c r="B29" s="216" t="s">
        <v>3844</v>
      </c>
    </row>
    <row customHeight="1" ht="22.5">
      <c r="B30" s="166" t="s">
        <v>3845</v>
      </c>
    </row>
    <row r="32" customHeight="1" ht="11.25">
      <c r="A32" s="194"/>
      <c r="B32" s="195" t="s">
        <v>3846</v>
      </c>
    </row>
    <row customHeight="1" ht="14.25">
      <c r="A33" s="196">
        <v>1</v>
      </c>
      <c r="B33" s="197" t="s">
        <v>3847</v>
      </c>
    </row>
    <row customHeight="1" ht="14.25">
      <c r="A34" s="196">
        <v>2</v>
      </c>
      <c r="B34" s="197" t="s">
        <v>3848</v>
      </c>
    </row>
    <row customHeight="1" ht="11.25">
      <c r="B35" s="195" t="s">
        <v>3849</v>
      </c>
    </row>
    <row customHeight="1" ht="11.25">
      <c r="B36" s="197" t="s">
        <v>3850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12C27-0873-881C-89FF-0.87051A7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357</v>
      </c>
      <c r="I1" s="2223"/>
      <c r="V1" s="1613" t="s">
        <v>14</v>
      </c>
    </row>
    <row s="1641" customFormat="1" customHeight="1" ht="14.25" hidden="1">
      <c r="C2" s="1625"/>
      <c r="D2" s="2239" t="s">
        <v>110</v>
      </c>
      <c r="E2" s="2241"/>
      <c r="F2" s="1631"/>
      <c r="G2" s="1626" t="s">
        <v>110</v>
      </c>
      <c r="H2" s="1629"/>
      <c r="I2" s="1627"/>
      <c r="L2" s="1628"/>
      <c r="M2" s="1628"/>
      <c r="N2" s="1628"/>
      <c r="O2" s="1628" t="s">
        <v>387</v>
      </c>
      <c r="P2" s="1628"/>
      <c r="Q2" s="1628"/>
      <c r="R2" s="1630" t="s">
        <v>386</v>
      </c>
      <c r="S2" s="1630" t="s">
        <v>386</v>
      </c>
      <c r="T2" s="1628"/>
      <c r="U2" s="1628"/>
      <c r="V2" s="1624">
        <v>0</v>
      </c>
    </row>
    <row s="1641" customFormat="1" customHeight="1" ht="14.25" hidden="1">
      <c r="C3" s="1625"/>
      <c r="D3" s="2240"/>
      <c r="E3" s="2242"/>
      <c r="F3" s="411"/>
      <c r="G3" s="875"/>
      <c r="H3" s="875" t="s">
        <v>388</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361</v>
      </c>
      <c r="I5" s="708"/>
      <c r="J5" s="708"/>
      <c r="L5" s="1620"/>
      <c r="M5" s="1620"/>
      <c r="N5" s="1620"/>
      <c r="O5" s="1620"/>
      <c r="P5" s="1620"/>
      <c r="Q5" s="1620"/>
      <c r="R5" s="1620"/>
      <c r="S5" s="1620"/>
      <c r="T5" s="1620"/>
      <c r="U5" s="1620"/>
      <c r="V5" s="1619">
        <v>5</v>
      </c>
    </row>
    <row customHeight="1" ht="29.25">
      <c r="C6" s="1522"/>
      <c r="D6" s="2243" t="s">
        <v>389</v>
      </c>
      <c r="E6" s="2243"/>
      <c r="F6" s="2243"/>
      <c r="G6" s="2243"/>
      <c r="H6" s="2243"/>
      <c r="I6" s="2243"/>
      <c r="J6" s="497"/>
      <c r="K6" s="1621"/>
      <c r="V6" s="1613">
        <v>28</v>
      </c>
    </row>
    <row customHeight="1" ht="18">
      <c r="C7" s="1522"/>
      <c r="D7" s="2182" t="str">
        <f>IF(org=0,"Не определено",org)</f>
        <v>ТМУП "ТТС"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5">
      <c r="C10" s="1522"/>
      <c r="D10" s="2224" t="s">
        <v>305</v>
      </c>
      <c r="E10" s="2225"/>
      <c r="F10" s="2225"/>
      <c r="G10" s="2225"/>
      <c r="H10" s="2225"/>
      <c r="I10" s="2225"/>
      <c r="J10" s="2229" t="s">
        <v>306</v>
      </c>
      <c r="V10" s="1613">
        <v>14</v>
      </c>
    </row>
    <row customHeight="1" ht="27">
      <c r="C11" s="1522"/>
      <c r="D11" s="2133" t="s">
        <v>89</v>
      </c>
      <c r="E11" s="2229" t="s">
        <v>106</v>
      </c>
      <c r="F11" s="2198" t="s">
        <v>89</v>
      </c>
      <c r="G11" s="2199"/>
      <c r="H11" s="2181" t="s">
        <v>390</v>
      </c>
      <c r="I11" s="2181" t="s">
        <v>391</v>
      </c>
      <c r="J11" s="2229"/>
      <c r="V11" s="1613">
        <v>26</v>
      </c>
    </row>
    <row customHeight="1" ht="15">
      <c r="C12" s="1522"/>
      <c r="D12" s="2133"/>
      <c r="E12" s="2229"/>
      <c r="F12" s="2206"/>
      <c r="G12" s="2207"/>
      <c r="H12" s="2238"/>
      <c r="I12" s="2238"/>
      <c r="J12" s="2229"/>
      <c r="V12" s="1613">
        <v>14</v>
      </c>
    </row>
    <row s="1647" customFormat="1" customHeight="1" ht="11.25" hidden="1">
      <c r="C13" s="504"/>
      <c r="D13" s="505" t="s">
        <v>381</v>
      </c>
      <c r="E13" s="505"/>
      <c r="F13" s="505"/>
      <c r="G13" s="505"/>
      <c r="H13" s="503"/>
      <c r="I13" s="503"/>
      <c r="J13" s="441"/>
      <c r="L13" s="1620"/>
      <c r="M13" s="1620"/>
      <c r="N13" s="1620"/>
      <c r="O13" s="1620"/>
      <c r="P13" s="1620"/>
      <c r="Q13" s="1620"/>
      <c r="R13" s="1620"/>
      <c r="S13" s="1620"/>
      <c r="T13" s="1620"/>
      <c r="U13" s="1620"/>
      <c r="V13" s="502">
        <v>0</v>
      </c>
    </row>
    <row customHeight="1" ht="15">
      <c r="A14" s="1613"/>
      <c r="C14" s="1522"/>
      <c r="D14" s="2239" t="s">
        <v>110</v>
      </c>
      <c r="E14" s="2241"/>
      <c r="F14" s="1623"/>
      <c r="G14" s="1622" t="s">
        <v>110</v>
      </c>
      <c r="H14" s="1629"/>
      <c r="I14" s="1627"/>
      <c r="J14" s="2175" t="s">
        <v>392</v>
      </c>
      <c r="K14" s="1613"/>
      <c r="R14" s="506" t="s">
        <v>386</v>
      </c>
      <c r="S14" s="506" t="s">
        <v>386</v>
      </c>
      <c r="V14" s="1613">
        <v>14</v>
      </c>
    </row>
    <row customHeight="1" ht="15">
      <c r="A15" s="1613"/>
      <c r="C15" s="1522"/>
      <c r="D15" s="2240"/>
      <c r="E15" s="2242"/>
      <c r="F15" s="411"/>
      <c r="G15" s="875"/>
      <c r="H15" s="875" t="s">
        <v>388</v>
      </c>
      <c r="I15" s="319"/>
      <c r="J15" s="2176"/>
      <c r="K15" s="1613"/>
      <c r="R15" s="506"/>
      <c r="S15" s="506"/>
      <c r="V15" s="1613">
        <v>14</v>
      </c>
    </row>
    <row customHeight="1" ht="15">
      <c r="A16" s="1613"/>
      <c r="C16" s="1522"/>
      <c r="D16" s="411"/>
      <c r="E16" s="875" t="s">
        <v>122</v>
      </c>
      <c r="F16" s="319"/>
      <c r="G16" s="319"/>
      <c r="H16" s="412"/>
      <c r="I16" s="412"/>
      <c r="J16" s="2177"/>
      <c r="K16" s="1613"/>
      <c r="V16" s="1613">
        <v>14</v>
      </c>
    </row>
    <row customHeight="1" ht="15">
      <c r="K17" s="1613"/>
      <c r="V17" s="1613">
        <v>14</v>
      </c>
    </row>
    <row customHeight="1" ht="22.5" hidden="1">
      <c r="A18" s="1614" t="s">
        <v>83</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